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naeus-my.sharepoint.com/personal/spakem_lnu_se/Documents/Skrivbordet/M27 Reporting/"/>
    </mc:Choice>
  </mc:AlternateContent>
  <xr:revisionPtr revIDLastSave="3" documentId="14_{D7E7A20C-4B9C-084A-B9DF-45C343CE996C}" xr6:coauthVersionLast="47" xr6:coauthVersionMax="47" xr10:uidLastSave="{6622FEB8-6203-6B43-8AD2-E7F56644F0F0}"/>
  <bookViews>
    <workbookView xWindow="29140" yWindow="640" windowWidth="31980" windowHeight="26040" xr2:uid="{745B8AF3-68FD-7D41-A96F-AB0F431F1E3A}"/>
  </bookViews>
  <sheets>
    <sheet name="LNU " sheetId="2" r:id="rId1"/>
    <sheet name="NKUA" sheetId="1" r:id="rId2"/>
    <sheet name="UGent" sheetId="6" r:id="rId3"/>
    <sheet name="NTNU" sheetId="3" r:id="rId4"/>
    <sheet name="TCD" sheetId="4" r:id="rId5"/>
    <sheet name="SIMPLE" sheetId="5" r:id="rId6"/>
    <sheet name="Not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I35" i="5"/>
  <c r="I30" i="5"/>
  <c r="I25" i="5"/>
  <c r="I15" i="5"/>
  <c r="I10" i="5"/>
  <c r="I9" i="5"/>
  <c r="I8" i="5"/>
  <c r="I40" i="4"/>
  <c r="I35" i="4"/>
  <c r="I30" i="4"/>
  <c r="I25" i="4"/>
  <c r="I20" i="4"/>
  <c r="I15" i="4"/>
  <c r="I14" i="4"/>
  <c r="I13" i="4"/>
  <c r="I12" i="4"/>
  <c r="I11" i="4"/>
  <c r="I10" i="4"/>
  <c r="I9" i="4"/>
  <c r="I8" i="4"/>
  <c r="I7" i="4"/>
  <c r="I6" i="4"/>
  <c r="I40" i="3"/>
  <c r="I30" i="3"/>
  <c r="I25" i="3"/>
  <c r="I15" i="3"/>
  <c r="I14" i="3"/>
  <c r="I13" i="3"/>
  <c r="I12" i="3"/>
  <c r="I11" i="3"/>
  <c r="I10" i="3"/>
  <c r="I9" i="3"/>
  <c r="I8" i="3"/>
  <c r="I7" i="3"/>
  <c r="I6" i="3"/>
  <c r="I40" i="6"/>
  <c r="I30" i="6"/>
  <c r="I25" i="6"/>
  <c r="I20" i="6"/>
  <c r="I15" i="6"/>
  <c r="I13" i="6"/>
  <c r="I12" i="6"/>
  <c r="I11" i="6"/>
  <c r="I10" i="6"/>
  <c r="I9" i="6"/>
  <c r="I8" i="6"/>
  <c r="I7" i="6"/>
  <c r="I6" i="6"/>
  <c r="I40" i="1"/>
  <c r="I35" i="1"/>
  <c r="I30" i="1"/>
  <c r="I25" i="1"/>
  <c r="I20" i="1"/>
  <c r="I15" i="1"/>
  <c r="I14" i="1"/>
  <c r="I13" i="1"/>
  <c r="I12" i="1"/>
  <c r="I11" i="1"/>
  <c r="I10" i="1"/>
  <c r="I9" i="1"/>
  <c r="I8" i="1"/>
  <c r="I7" i="1"/>
  <c r="I6" i="1"/>
  <c r="H40" i="5"/>
  <c r="H35" i="5"/>
  <c r="H30" i="5"/>
  <c r="H25" i="5"/>
  <c r="H20" i="5"/>
  <c r="H15" i="5"/>
  <c r="H10" i="5"/>
  <c r="H9" i="5"/>
  <c r="H8" i="5"/>
  <c r="H40" i="4"/>
  <c r="H35" i="4"/>
  <c r="H30" i="4"/>
  <c r="H25" i="4"/>
  <c r="H15" i="4"/>
  <c r="H14" i="4"/>
  <c r="H13" i="4"/>
  <c r="H12" i="4"/>
  <c r="H11" i="4"/>
  <c r="H10" i="4"/>
  <c r="H9" i="4"/>
  <c r="H8" i="4"/>
  <c r="H7" i="4"/>
  <c r="H6" i="4"/>
  <c r="H40" i="3"/>
  <c r="H30" i="3"/>
  <c r="H25" i="3"/>
  <c r="H15" i="3"/>
  <c r="H13" i="3"/>
  <c r="H12" i="3"/>
  <c r="H11" i="3"/>
  <c r="H10" i="3"/>
  <c r="H9" i="3"/>
  <c r="H8" i="3"/>
  <c r="H7" i="3"/>
  <c r="H6" i="3"/>
  <c r="E14" i="6"/>
  <c r="F14" i="6" s="1"/>
  <c r="F15" i="6" s="1"/>
  <c r="H40" i="6"/>
  <c r="H30" i="6"/>
  <c r="H25" i="6"/>
  <c r="H13" i="6"/>
  <c r="H12" i="6"/>
  <c r="H11" i="6"/>
  <c r="H10" i="6"/>
  <c r="H9" i="6"/>
  <c r="H8" i="6"/>
  <c r="H7" i="6"/>
  <c r="H6" i="6"/>
  <c r="H40" i="1"/>
  <c r="H35" i="1"/>
  <c r="H30" i="1"/>
  <c r="H25" i="1"/>
  <c r="H20" i="1"/>
  <c r="H15" i="1"/>
  <c r="H13" i="1"/>
  <c r="H12" i="1"/>
  <c r="H11" i="1"/>
  <c r="H10" i="1"/>
  <c r="H9" i="1"/>
  <c r="H8" i="1"/>
  <c r="H7" i="1"/>
  <c r="H6" i="1"/>
  <c r="H40" i="2"/>
  <c r="H35" i="2"/>
  <c r="H30" i="2"/>
  <c r="H25" i="2"/>
  <c r="H15" i="2"/>
  <c r="H14" i="2"/>
  <c r="H13" i="2"/>
  <c r="H12" i="2"/>
  <c r="H11" i="2"/>
  <c r="H10" i="2"/>
  <c r="H9" i="2"/>
  <c r="H8" i="2"/>
  <c r="H7" i="2"/>
  <c r="H6" i="2"/>
  <c r="F25" i="1"/>
  <c r="I40" i="2"/>
  <c r="I35" i="2"/>
  <c r="I30" i="2"/>
  <c r="I25" i="2"/>
  <c r="I20" i="2"/>
  <c r="I15" i="2"/>
  <c r="I14" i="2"/>
  <c r="I13" i="2"/>
  <c r="I12" i="2"/>
  <c r="I11" i="2"/>
  <c r="I10" i="2"/>
  <c r="I9" i="2"/>
  <c r="I8" i="2"/>
  <c r="I7" i="2"/>
  <c r="I6" i="2"/>
  <c r="C15" i="2"/>
  <c r="F40" i="2"/>
  <c r="E46" i="1"/>
  <c r="E47" i="1" s="1"/>
  <c r="E47" i="6"/>
  <c r="E48" i="6" s="1"/>
  <c r="E47" i="3"/>
  <c r="E48" i="3" s="1"/>
  <c r="E45" i="5"/>
  <c r="E44" i="5"/>
  <c r="E43" i="5"/>
  <c r="F25" i="5"/>
  <c r="E25" i="5"/>
  <c r="F15" i="5"/>
  <c r="F10" i="5"/>
  <c r="F8" i="5"/>
  <c r="E15" i="5"/>
  <c r="D15" i="5"/>
  <c r="E10" i="5"/>
  <c r="E8" i="5"/>
  <c r="E30" i="2"/>
  <c r="E40" i="2"/>
  <c r="E35" i="2"/>
  <c r="E25" i="2"/>
  <c r="D9" i="2"/>
  <c r="E9" i="2" s="1"/>
  <c r="F9" i="2" s="1"/>
  <c r="E25" i="1"/>
  <c r="D25" i="1"/>
  <c r="D15" i="1"/>
  <c r="F7" i="1"/>
  <c r="F15" i="1"/>
  <c r="F20" i="1" s="1"/>
  <c r="F14" i="1"/>
  <c r="F13" i="1"/>
  <c r="F12" i="1"/>
  <c r="F11" i="1"/>
  <c r="F10" i="1"/>
  <c r="F9" i="1"/>
  <c r="F8" i="1"/>
  <c r="E14" i="1"/>
  <c r="E13" i="1"/>
  <c r="E12" i="1"/>
  <c r="E11" i="1"/>
  <c r="E7" i="1"/>
  <c r="E6" i="1"/>
  <c r="E10" i="1"/>
  <c r="E9" i="1"/>
  <c r="E8" i="1"/>
  <c r="F27" i="7"/>
  <c r="G27" i="7" s="1"/>
  <c r="G25" i="7"/>
  <c r="H25" i="7" s="1"/>
  <c r="I16" i="7"/>
  <c r="I17" i="7"/>
  <c r="G17" i="7"/>
  <c r="G16" i="7"/>
  <c r="G14" i="7"/>
  <c r="H14" i="7" s="1"/>
  <c r="E14" i="2"/>
  <c r="F14" i="2" s="1"/>
  <c r="E13" i="2"/>
  <c r="F13" i="2" s="1"/>
  <c r="E12" i="2"/>
  <c r="F12" i="2" s="1"/>
  <c r="E11" i="2"/>
  <c r="F11" i="2" s="1"/>
  <c r="E10" i="2"/>
  <c r="F10" i="2" s="1"/>
  <c r="E8" i="2"/>
  <c r="F8" i="2" s="1"/>
  <c r="E7" i="2"/>
  <c r="F7" i="2" s="1"/>
  <c r="D15" i="4"/>
  <c r="D6" i="2"/>
  <c r="E6" i="2" s="1"/>
  <c r="F6" i="2" s="1"/>
  <c r="E14" i="4"/>
  <c r="F14" i="4" s="1"/>
  <c r="F15" i="4" s="1"/>
  <c r="E7" i="4"/>
  <c r="F35" i="4"/>
  <c r="E40" i="4"/>
  <c r="F30" i="4"/>
  <c r="F25" i="4"/>
  <c r="E30" i="4"/>
  <c r="E25" i="4"/>
  <c r="F13" i="4"/>
  <c r="F12" i="4"/>
  <c r="F11" i="4"/>
  <c r="F10" i="4"/>
  <c r="F9" i="4"/>
  <c r="F8" i="4"/>
  <c r="F7" i="4"/>
  <c r="F6" i="4"/>
  <c r="E15" i="4"/>
  <c r="E13" i="4"/>
  <c r="E12" i="4"/>
  <c r="E11" i="4"/>
  <c r="E10" i="4"/>
  <c r="E9" i="4"/>
  <c r="E8" i="4"/>
  <c r="E6" i="4"/>
  <c r="E15" i="3"/>
  <c r="F15" i="3"/>
  <c r="E14" i="3"/>
  <c r="E13" i="3"/>
  <c r="E12" i="3"/>
  <c r="E11" i="3"/>
  <c r="E10" i="3"/>
  <c r="E9" i="3"/>
  <c r="E8" i="3"/>
  <c r="E7" i="3"/>
  <c r="E6" i="3"/>
  <c r="F14" i="3"/>
  <c r="F13" i="3"/>
  <c r="F12" i="3"/>
  <c r="F11" i="3"/>
  <c r="F10" i="3"/>
  <c r="F9" i="3"/>
  <c r="F8" i="3"/>
  <c r="F7" i="3"/>
  <c r="F6" i="3"/>
  <c r="F30" i="3"/>
  <c r="F25" i="3"/>
  <c r="E30" i="3"/>
  <c r="E25" i="3"/>
  <c r="F20" i="3"/>
  <c r="E20" i="3"/>
  <c r="F13" i="6"/>
  <c r="F12" i="6"/>
  <c r="F11" i="6"/>
  <c r="F10" i="6"/>
  <c r="F9" i="6"/>
  <c r="F8" i="6"/>
  <c r="F7" i="6"/>
  <c r="E15" i="6"/>
  <c r="H15" i="6" s="1"/>
  <c r="E13" i="6"/>
  <c r="E12" i="6"/>
  <c r="E11" i="6"/>
  <c r="E10" i="6"/>
  <c r="E9" i="6"/>
  <c r="E8" i="6"/>
  <c r="E7" i="6"/>
  <c r="F25" i="6"/>
  <c r="E25" i="6"/>
  <c r="F30" i="6"/>
  <c r="F30" i="1"/>
  <c r="E30" i="1"/>
  <c r="F40" i="1"/>
  <c r="F35" i="1"/>
  <c r="F6" i="1"/>
  <c r="E40" i="1"/>
  <c r="E35" i="1"/>
  <c r="F30" i="5"/>
  <c r="E30" i="5"/>
  <c r="F40" i="5"/>
  <c r="E40" i="5"/>
  <c r="F35" i="5"/>
  <c r="F9" i="5"/>
  <c r="E9" i="5"/>
  <c r="E46" i="2" l="1"/>
  <c r="F15" i="2"/>
  <c r="F20" i="2" s="1"/>
  <c r="D15" i="2"/>
  <c r="E47" i="2"/>
  <c r="E48" i="2"/>
  <c r="F25" i="2"/>
  <c r="I27" i="7"/>
  <c r="H27" i="7"/>
  <c r="F30" i="2"/>
  <c r="E46" i="4"/>
  <c r="E47" i="4" s="1"/>
  <c r="E15" i="2"/>
  <c r="E15" i="1"/>
  <c r="F20" i="5" l="1"/>
  <c r="F40" i="4"/>
  <c r="F20" i="4"/>
  <c r="F40" i="3"/>
  <c r="E40" i="3"/>
  <c r="E35" i="4"/>
  <c r="F6" i="6"/>
  <c r="F20" i="6"/>
  <c r="E30" i="6"/>
  <c r="E35" i="5"/>
  <c r="I20" i="5"/>
  <c r="E20" i="5"/>
  <c r="D20" i="5"/>
  <c r="C20" i="4"/>
  <c r="H20" i="4"/>
  <c r="G20" i="4"/>
  <c r="E20" i="4"/>
  <c r="D20" i="4"/>
  <c r="H20" i="2"/>
  <c r="E20" i="2"/>
  <c r="D20" i="2"/>
  <c r="E20" i="1"/>
  <c r="D20" i="1"/>
  <c r="D20" i="6"/>
  <c r="H20" i="6"/>
  <c r="G20" i="6"/>
  <c r="E20" i="6"/>
  <c r="I20" i="3"/>
  <c r="H20" i="3"/>
  <c r="G20" i="3"/>
  <c r="C15" i="6"/>
  <c r="B15" i="6"/>
  <c r="C15" i="5"/>
  <c r="C20" i="5" s="1"/>
  <c r="B15" i="5"/>
  <c r="B20" i="5" s="1"/>
  <c r="C15" i="4"/>
  <c r="B15" i="4"/>
  <c r="C15" i="3"/>
  <c r="B15" i="3"/>
  <c r="B15" i="2"/>
  <c r="C15" i="1"/>
  <c r="B15" i="1"/>
  <c r="E40" i="6" l="1"/>
  <c r="F40" i="6" l="1"/>
</calcChain>
</file>

<file path=xl/sharedStrings.xml><?xml version="1.0" encoding="utf-8"?>
<sst xmlns="http://schemas.openxmlformats.org/spreadsheetml/2006/main" count="532" uniqueCount="86">
  <si>
    <t xml:space="preserve">% used at M27 </t>
  </si>
  <si>
    <t>Plan                M1-M36</t>
  </si>
  <si>
    <t>Actual              M1-M18</t>
  </si>
  <si>
    <t>Adjustment      (if applicable)</t>
  </si>
  <si>
    <t>LNU</t>
  </si>
  <si>
    <t>Direct Costs: Personnel (€)</t>
  </si>
  <si>
    <t>Direct Costs: Travel and Subsistence (€)</t>
  </si>
  <si>
    <t>Direct Costs: Equipment  (€)</t>
  </si>
  <si>
    <t>Direct Costs: Other Goods Works and Services  (€)</t>
  </si>
  <si>
    <t>Person Months Summary  (PM)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</si>
  <si>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</si>
  <si>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</si>
  <si>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</si>
  <si>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</si>
  <si>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</si>
  <si>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</si>
  <si>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</si>
  <si>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</si>
  <si>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</si>
  <si>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 xml:space="preserve">Total </t>
  </si>
  <si>
    <t>WP#</t>
  </si>
  <si>
    <r>
      <rPr>
        <sz val="9"/>
        <color rgb="FF002060"/>
        <rFont val="Aptos Display (Headings)"/>
      </rPr>
      <t>Budget after Revisions at M19</t>
    </r>
    <r>
      <rPr>
        <sz val="10"/>
        <color rgb="FF002060"/>
        <rFont val="Aptos Display"/>
        <scheme val="major"/>
      </rPr>
      <t xml:space="preserve"> </t>
    </r>
  </si>
  <si>
    <t>NKUA</t>
  </si>
  <si>
    <t>TCD</t>
  </si>
  <si>
    <t>UGent</t>
  </si>
  <si>
    <t>n/a</t>
  </si>
  <si>
    <t>NTNU</t>
  </si>
  <si>
    <t>SIMPLE</t>
  </si>
  <si>
    <t xml:space="preserve">% left at M27 </t>
  </si>
  <si>
    <t xml:space="preserve"> = 369 EUR transfer for AWS to LNU</t>
  </si>
  <si>
    <t>PM Budget remaining @M19</t>
  </si>
  <si>
    <t>Budget (€)  remaining @M19</t>
  </si>
  <si>
    <t>Budget (€)  remaining @M27</t>
  </si>
  <si>
    <t>PM Budget   remaining @M27</t>
  </si>
  <si>
    <t xml:space="preserve"> =715,50 EUR transfer for AWS to LNU</t>
  </si>
  <si>
    <t xml:space="preserve"> =990 EUR transfer for Ethics Advisor to LNU</t>
  </si>
  <si>
    <t xml:space="preserve"> =657 EUR transfer for AWS to LNU</t>
  </si>
  <si>
    <t xml:space="preserve"> =220,50 EUR transfer for AWS to LNU</t>
  </si>
  <si>
    <t xml:space="preserve"> =985,50 EUR transfer for AWS to LNU</t>
  </si>
  <si>
    <t>Actual PM              M19-M27</t>
  </si>
  <si>
    <t>Actual PM             M19-M27</t>
  </si>
  <si>
    <t>Actual (€)            M19-M27</t>
  </si>
  <si>
    <t>Actual PM           M19-M27</t>
  </si>
  <si>
    <t>Actual PM            M19-M27</t>
  </si>
  <si>
    <t>Direct Cost</t>
  </si>
  <si>
    <t>Direct Personnel Cost</t>
  </si>
  <si>
    <t xml:space="preserve">NKUA= 12 824 Direct Personnel Cost </t>
  </si>
  <si>
    <t>2,88PM</t>
  </si>
  <si>
    <t>LNU= 20829</t>
  </si>
  <si>
    <t>2,71  PM</t>
  </si>
  <si>
    <t>PM Rate at Project Start</t>
  </si>
  <si>
    <t>LNU= 528 671 / 69 PM = 7 661,90 EUR</t>
  </si>
  <si>
    <t xml:space="preserve">Transfer 1 to SIMPLE (7,5 PM) </t>
  </si>
  <si>
    <t>25% OH = 7 772,28</t>
  </si>
  <si>
    <t>Total Transfer = 38 861,44 EUR</t>
  </si>
  <si>
    <t>SIMPLE = 31 089,15 Direct Personnel Cost = 7,5 PM</t>
  </si>
  <si>
    <t>OH</t>
  </si>
  <si>
    <t>NKUA= 347 287 / 78 PM = 4 452,40 EUR</t>
  </si>
  <si>
    <t>SIMPLE = PM = 4 145,22 EUR  (SME)</t>
  </si>
  <si>
    <t>PM</t>
  </si>
  <si>
    <t xml:space="preserve">WP </t>
  </si>
  <si>
    <t xml:space="preserve">Transfer 2 to SIMPLE (4,5 PM) </t>
  </si>
  <si>
    <t>Transfer of 7,5 PM= 4 145,22 EUR *7.5 PM = 31 089,15 EUR</t>
  </si>
  <si>
    <t>Transfer of 4,5 PM= 4 145,22 EUR *4.5 PM = 18 653,49 EUR</t>
  </si>
  <si>
    <t>25% OH = 4 663,37</t>
  </si>
  <si>
    <t>SIMPLE = 18 653,49 Direct Personnel Cost = 4,5 PM</t>
  </si>
  <si>
    <t>Total Transfer = 23 316,86 EUR</t>
  </si>
  <si>
    <t xml:space="preserve">NKUA= 18 653,49 Direct Personnel Cost </t>
  </si>
  <si>
    <t>=4,19 PM</t>
  </si>
  <si>
    <t>2 PM =WP3; 2.5 PM = WP5</t>
  </si>
  <si>
    <t>2,19 PM =WP3; 2 PM = WP5</t>
  </si>
  <si>
    <t>See Sheet "Notes"</t>
  </si>
  <si>
    <r>
      <t xml:space="preserve">Re PM Adjustments: (LNU own requests) 1PM from WP2 to WP1; 0.5 PM from WP3 to WP1; 2PM from WP5 to WP1; 2PM from T6.2 to WP4; 1PM from T7.3 transferred to WP9;                                                                                                                                                                                                                                                                                               &amp;                                                                                                                                                                                                                      </t>
    </r>
    <r>
      <rPr>
        <u/>
        <sz val="8"/>
        <color rgb="FF002060"/>
        <rFont val="Aptos Display (Headings)"/>
      </rPr>
      <t>See "notes" for SIMPLE for additional Transfer/Reduction of 2,72 PM in WP4</t>
    </r>
  </si>
  <si>
    <t>Total</t>
  </si>
  <si>
    <t>For Info: Revised Budget at M19</t>
  </si>
  <si>
    <t xml:space="preserve"> =990 EUR transfer for Ethics Advisor + 855 EUR for AWS to LNU =&gt;Other Direct Costs below=1 845 EUR</t>
  </si>
  <si>
    <t>NB: PLUS 1 845 EUR for  LNU's own share for AWS (855 EUR ) Ethics Advisor (990 EUR) transferred from LNU travel budget as above.</t>
  </si>
  <si>
    <t>Add transfers from Partners for AWS (958,50+657+715,50+369 +220,50=2920,50) and Ethics Advisor (990*3= 2970 EUR ) = 5 890,50 EUR</t>
  </si>
  <si>
    <t>Actual (€)               M19-M27</t>
  </si>
  <si>
    <t>Actual (€)              M19-M27</t>
  </si>
  <si>
    <t>Transfers Between SIMPLE / LNU / NKUA</t>
  </si>
  <si>
    <t>PM Budget left  M28-M36</t>
  </si>
  <si>
    <t>https://docs.google.com/spreadsheets/d/1pjkCHLR4sPtML0BspdUpSIApHw3yBlVIuFKTWZjv-pc/edit?pli=1&amp;gid=1653067912#gid=1653067912</t>
  </si>
  <si>
    <t>For earlier PM Adjustments requested by partners between WPs see this excel sheet</t>
  </si>
  <si>
    <t>See "notes" for SIMPLE for Reduction of 2,72 PM in WP4</t>
  </si>
  <si>
    <t xml:space="preserve">NOTE: Figures in columns H&amp;I will change automatically when figures are added in column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</si>
</sst>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r_-;\-* #,##0.00\ _k_r_-;_-* &quot;-&quot;??\ _k_r_-;_-@_-"/>
  </numFmts>
  <fonts count="5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Display"/>
      <scheme val="major"/>
    </font>
    <font>
      <sz val="12"/>
      <color theme="1"/>
      <name val="Aptos Display"/>
      <scheme val="major"/>
    </font>
    <font>
      <b/>
      <sz val="10.5"/>
      <color rgb="FF002060"/>
      <name val="Aptos Display"/>
      <scheme val="major"/>
    </font>
    <font>
      <sz val="10"/>
      <color theme="1"/>
      <name val="Aptos Display"/>
      <scheme val="major"/>
    </font>
    <font>
      <sz val="10"/>
      <color rgb="FF002060"/>
      <name val="Aptos Display"/>
      <scheme val="major"/>
    </font>
    <font>
      <sz val="10"/>
      <color rgb="FFFF0000"/>
      <name val="Aptos Display"/>
      <scheme val="major"/>
    </font>
    <font>
      <sz val="10"/>
      <color theme="9" tint="-0.249977111117893"/>
      <name val="Aptos Display"/>
      <scheme val="major"/>
    </font>
    <font>
      <sz val="10"/>
      <color rgb="FF000000"/>
      <name val="Aptos Display"/>
      <scheme val="major"/>
    </font>
    <font>
      <sz val="10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0"/>
      <color rgb="FFFF0000"/>
      <name val="Aptos Narrow"/>
      <scheme val="minor"/>
    </font>
    <font>
      <sz val="10"/>
      <color theme="9" tint="-0.249977111117893"/>
      <name val="Aptos Narrow"/>
      <scheme val="minor"/>
    </font>
    <font>
      <sz val="9"/>
      <color rgb="FF002060"/>
      <name val="Aptos Display (Headings)"/>
    </font>
    <font>
      <b/>
      <u/>
      <sz val="12"/>
      <color rgb="FFFF0000"/>
      <name val="Aptos Display"/>
      <scheme val="major"/>
    </font>
    <font>
      <sz val="12"/>
      <color rgb="FFFF0000"/>
      <name val="Aptos Display"/>
      <scheme val="major"/>
    </font>
    <font>
      <sz val="12"/>
      <color theme="9" tint="-0.249977111117893"/>
      <name val="Aptos Display"/>
      <scheme val="major"/>
    </font>
    <font>
      <sz val="12"/>
      <color theme="9" tint="-0.249977111117893"/>
      <name val="Aptos Narrow"/>
      <family val="2"/>
      <scheme val="minor"/>
    </font>
    <font>
      <sz val="12"/>
      <color rgb="FF002060"/>
      <name val="Aptos Display"/>
      <scheme val="major"/>
    </font>
    <font>
      <sz val="10"/>
      <color rgb="FF002060"/>
      <name val="Aptos Narrow"/>
      <scheme val="minor"/>
    </font>
    <font>
      <sz val="12"/>
      <color rgb="FF002060"/>
      <name val="Aptos Narrow"/>
      <family val="2"/>
      <scheme val="minor"/>
    </font>
    <font>
      <sz val="8"/>
      <color rgb="FF002060"/>
      <name val="Aptos Display"/>
      <scheme val="major"/>
    </font>
    <font>
      <sz val="10"/>
      <color rgb="FF002060"/>
      <name val="Aptos Narrow"/>
      <family val="2"/>
      <scheme val="minor"/>
    </font>
    <font>
      <sz val="9"/>
      <color rgb="FF002060"/>
      <name val="Aptos Narrow"/>
      <family val="2"/>
      <scheme val="minor"/>
    </font>
    <font>
      <sz val="8"/>
      <color rgb="FF002060"/>
      <name val="Aptos Narrow"/>
      <family val="2"/>
      <scheme val="minor"/>
    </font>
    <font>
      <sz val="8"/>
      <color theme="9" tint="-0.249977111117893"/>
      <name val="Aptos Display"/>
      <scheme val="major"/>
    </font>
    <font>
      <u/>
      <sz val="12"/>
      <color theme="10"/>
      <name val="Aptos Narrow"/>
      <family val="2"/>
      <scheme val="minor"/>
    </font>
    <font>
      <sz val="10"/>
      <color rgb="FFFF0000"/>
      <name val="Aptos Display"/>
      <charset val="1"/>
    </font>
    <font>
      <b/>
      <sz val="12"/>
      <color theme="1"/>
      <name val="Aptos Narrow"/>
      <scheme val="minor"/>
    </font>
    <font>
      <b/>
      <sz val="14"/>
      <color theme="9" tint="-0.499984740745262"/>
      <name val="Aptos Narrow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u/>
      <sz val="8"/>
      <color rgb="FF002060"/>
      <name val="Aptos Display (Headings)"/>
    </font>
    <font>
      <sz val="10"/>
      <color theme="9" tint="-0.249977111117893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9"/>
      <color theme="9" tint="-0.249977111117893"/>
      <name val="Aptos Narrow"/>
      <family val="2"/>
      <scheme val="minor"/>
    </font>
    <font>
      <b/>
      <sz val="10"/>
      <color rgb="FF002060"/>
      <name val="Aptos Narrow"/>
      <scheme val="minor"/>
    </font>
    <font>
      <b/>
      <sz val="10"/>
      <color theme="1"/>
      <name val="Aptos Narrow"/>
      <scheme val="minor"/>
    </font>
    <font>
      <u val="singleAccounting"/>
      <sz val="10"/>
      <color rgb="FF002060"/>
      <name val="Aptos Narrow"/>
      <family val="2"/>
      <scheme val="minor"/>
    </font>
    <font>
      <b/>
      <sz val="9"/>
      <color rgb="FF002060"/>
      <name val="Aptos Narrow"/>
      <scheme val="minor"/>
    </font>
    <font>
      <sz val="9"/>
      <color rgb="FF002060"/>
      <name val="Aptos Narrow"/>
      <scheme val="minor"/>
    </font>
    <font>
      <u val="singleAccounting"/>
      <sz val="9"/>
      <color rgb="FF002060"/>
      <name val="Aptos Narrow"/>
      <scheme val="minor"/>
    </font>
    <font>
      <b/>
      <sz val="16"/>
      <color rgb="FF002060"/>
      <name val="Aptos Narrow"/>
      <scheme val="minor"/>
    </font>
    <font>
      <sz val="12"/>
      <color rgb="FF002060"/>
      <name val="Aptos Narrow"/>
      <scheme val="minor"/>
    </font>
    <font>
      <b/>
      <sz val="14"/>
      <color rgb="FF002060"/>
      <name val="Aptos Narrow"/>
      <scheme val="minor"/>
    </font>
    <font>
      <u val="double"/>
      <sz val="12"/>
      <color theme="1"/>
      <name val="Aptos Narrow"/>
      <family val="2"/>
      <scheme val="minor"/>
    </font>
    <font>
      <sz val="9"/>
      <color rgb="FFFF0000"/>
      <name val="Aptos Display"/>
      <scheme val="major"/>
    </font>
    <font>
      <i/>
      <sz val="9"/>
      <color rgb="FFFF0000"/>
      <name val="Aptos Display"/>
      <scheme val="major"/>
    </font>
    <font>
      <i/>
      <sz val="10"/>
      <color rgb="FFFF0000"/>
      <name val="Aptos Narrow"/>
      <scheme val="minor"/>
    </font>
    <font>
      <sz val="8"/>
      <color rgb="FFFF0000"/>
      <name val="Aptos Display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medium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43" fontId="9" fillId="0" borderId="4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43" fontId="7" fillId="0" borderId="5" xfId="1" applyFont="1" applyBorder="1" applyAlignment="1">
      <alignment vertical="center" wrapText="1"/>
    </xf>
    <xf numFmtId="43" fontId="8" fillId="0" borderId="5" xfId="1" applyFont="1" applyBorder="1" applyAlignment="1">
      <alignment vertical="center" wrapText="1"/>
    </xf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1" xfId="0" applyFont="1" applyBorder="1"/>
    <xf numFmtId="43" fontId="12" fillId="0" borderId="21" xfId="1" applyFont="1" applyBorder="1" applyAlignment="1">
      <alignment vertical="center" wrapText="1"/>
    </xf>
    <xf numFmtId="43" fontId="13" fillId="0" borderId="11" xfId="1" applyFont="1" applyBorder="1"/>
    <xf numFmtId="43" fontId="13" fillId="0" borderId="8" xfId="1" applyFont="1" applyBorder="1"/>
    <xf numFmtId="43" fontId="13" fillId="0" borderId="15" xfId="1" applyFont="1" applyBorder="1"/>
    <xf numFmtId="43" fontId="13" fillId="0" borderId="22" xfId="0" applyNumberFormat="1" applyFont="1" applyBorder="1"/>
    <xf numFmtId="43" fontId="12" fillId="0" borderId="10" xfId="1" applyFont="1" applyBorder="1" applyAlignment="1">
      <alignment vertical="center" wrapText="1"/>
    </xf>
    <xf numFmtId="43" fontId="14" fillId="0" borderId="10" xfId="1" applyFont="1" applyBorder="1" applyAlignment="1">
      <alignment vertical="center" wrapText="1"/>
    </xf>
    <xf numFmtId="43" fontId="15" fillId="0" borderId="17" xfId="1" applyFont="1" applyBorder="1" applyAlignment="1">
      <alignment vertical="center" wrapText="1"/>
    </xf>
    <xf numFmtId="43" fontId="13" fillId="0" borderId="12" xfId="1" applyFont="1" applyBorder="1"/>
    <xf numFmtId="43" fontId="13" fillId="0" borderId="19" xfId="1" applyFont="1" applyBorder="1"/>
    <xf numFmtId="164" fontId="9" fillId="0" borderId="4" xfId="1" applyNumberFormat="1" applyFont="1" applyBorder="1" applyAlignment="1">
      <alignment vertical="center" wrapText="1"/>
    </xf>
    <xf numFmtId="164" fontId="9" fillId="0" borderId="5" xfId="1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vertical="center" wrapText="1"/>
    </xf>
    <xf numFmtId="164" fontId="8" fillId="0" borderId="5" xfId="1" applyNumberFormat="1" applyFont="1" applyBorder="1" applyAlignment="1">
      <alignment vertical="center" wrapText="1"/>
    </xf>
    <xf numFmtId="0" fontId="0" fillId="2" borderId="0" xfId="0" applyFill="1"/>
    <xf numFmtId="0" fontId="17" fillId="2" borderId="0" xfId="0" applyFont="1" applyFill="1"/>
    <xf numFmtId="0" fontId="18" fillId="0" borderId="0" xfId="0" applyFont="1"/>
    <xf numFmtId="43" fontId="14" fillId="0" borderId="8" xfId="1" applyFont="1" applyBorder="1"/>
    <xf numFmtId="43" fontId="14" fillId="0" borderId="12" xfId="1" applyFont="1" applyBorder="1"/>
    <xf numFmtId="0" fontId="11" fillId="0" borderId="0" xfId="0" applyFont="1"/>
    <xf numFmtId="0" fontId="19" fillId="0" borderId="0" xfId="0" applyFont="1"/>
    <xf numFmtId="43" fontId="15" fillId="0" borderId="16" xfId="1" applyFont="1" applyBorder="1"/>
    <xf numFmtId="43" fontId="15" fillId="0" borderId="20" xfId="1" applyFont="1" applyBorder="1"/>
    <xf numFmtId="164" fontId="8" fillId="0" borderId="5" xfId="1" quotePrefix="1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43" fontId="22" fillId="0" borderId="10" xfId="1" applyFont="1" applyBorder="1" applyAlignment="1">
      <alignment vertical="center" wrapText="1"/>
    </xf>
    <xf numFmtId="43" fontId="22" fillId="0" borderId="8" xfId="1" applyFont="1" applyBorder="1"/>
    <xf numFmtId="43" fontId="22" fillId="0" borderId="12" xfId="1" applyFont="1" applyBorder="1"/>
    <xf numFmtId="43" fontId="22" fillId="0" borderId="19" xfId="1" applyFont="1" applyBorder="1"/>
    <xf numFmtId="43" fontId="6" fillId="0" borderId="5" xfId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 wrapText="1"/>
    </xf>
    <xf numFmtId="0" fontId="23" fillId="0" borderId="0" xfId="0" applyFont="1"/>
    <xf numFmtId="164" fontId="6" fillId="0" borderId="5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43" fontId="21" fillId="0" borderId="0" xfId="1" applyFont="1"/>
    <xf numFmtId="43" fontId="23" fillId="0" borderId="0" xfId="1" applyFont="1"/>
    <xf numFmtId="43" fontId="20" fillId="0" borderId="0" xfId="1" applyFont="1"/>
    <xf numFmtId="9" fontId="7" fillId="0" borderId="5" xfId="2" applyFont="1" applyBorder="1" applyAlignment="1">
      <alignment vertical="center" wrapText="1"/>
    </xf>
    <xf numFmtId="9" fontId="18" fillId="0" borderId="0" xfId="2" applyFont="1"/>
    <xf numFmtId="9" fontId="14" fillId="0" borderId="10" xfId="2" applyFont="1" applyBorder="1" applyAlignment="1">
      <alignment vertical="center" wrapText="1"/>
    </xf>
    <xf numFmtId="9" fontId="11" fillId="0" borderId="0" xfId="2" applyFont="1"/>
    <xf numFmtId="0" fontId="27" fillId="0" borderId="0" xfId="0" quotePrefix="1" applyFont="1" applyAlignment="1">
      <alignment vertical="top"/>
    </xf>
    <xf numFmtId="0" fontId="23" fillId="0" borderId="0" xfId="0" applyFont="1" applyAlignment="1">
      <alignment vertical="top"/>
    </xf>
    <xf numFmtId="43" fontId="6" fillId="0" borderId="5" xfId="1" applyFont="1" applyBorder="1" applyAlignment="1">
      <alignment horizontal="center" vertical="center" wrapText="1"/>
    </xf>
    <xf numFmtId="43" fontId="8" fillId="0" borderId="5" xfId="1" quotePrefix="1" applyFont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 wrapText="1"/>
    </xf>
    <xf numFmtId="0" fontId="0" fillId="0" borderId="28" xfId="0" applyBorder="1"/>
    <xf numFmtId="43" fontId="9" fillId="0" borderId="36" xfId="1" applyFont="1" applyBorder="1" applyAlignment="1">
      <alignment vertical="center" wrapText="1"/>
    </xf>
    <xf numFmtId="43" fontId="9" fillId="0" borderId="37" xfId="1" applyFont="1" applyBorder="1" applyAlignment="1">
      <alignment vertical="center" wrapText="1"/>
    </xf>
    <xf numFmtId="43" fontId="22" fillId="0" borderId="38" xfId="1" applyFont="1" applyBorder="1"/>
    <xf numFmtId="43" fontId="15" fillId="0" borderId="39" xfId="1" applyFont="1" applyBorder="1"/>
    <xf numFmtId="43" fontId="14" fillId="0" borderId="38" xfId="1" applyFont="1" applyBorder="1"/>
    <xf numFmtId="164" fontId="9" fillId="0" borderId="36" xfId="1" applyNumberFormat="1" applyFont="1" applyBorder="1" applyAlignment="1">
      <alignment vertical="center" wrapText="1"/>
    </xf>
    <xf numFmtId="164" fontId="9" fillId="0" borderId="37" xfId="1" applyNumberFormat="1" applyFont="1" applyBorder="1" applyAlignment="1">
      <alignment vertical="center" wrapText="1"/>
    </xf>
    <xf numFmtId="164" fontId="6" fillId="0" borderId="37" xfId="1" applyNumberFormat="1" applyFont="1" applyBorder="1" applyAlignment="1">
      <alignment horizontal="center" vertical="center" wrapText="1"/>
    </xf>
    <xf numFmtId="164" fontId="6" fillId="0" borderId="37" xfId="1" applyNumberFormat="1" applyFont="1" applyBorder="1" applyAlignment="1">
      <alignment vertical="center" wrapText="1"/>
    </xf>
    <xf numFmtId="164" fontId="8" fillId="0" borderId="37" xfId="1" applyNumberFormat="1" applyFont="1" applyBorder="1" applyAlignment="1">
      <alignment vertical="center" wrapText="1"/>
    </xf>
    <xf numFmtId="164" fontId="7" fillId="0" borderId="37" xfId="1" applyNumberFormat="1" applyFont="1" applyBorder="1" applyAlignment="1">
      <alignment vertical="center" wrapText="1"/>
    </xf>
    <xf numFmtId="164" fontId="6" fillId="0" borderId="37" xfId="1" quotePrefix="1" applyNumberFormat="1" applyFont="1" applyBorder="1" applyAlignment="1">
      <alignment horizontal="center" vertical="center" wrapText="1"/>
    </xf>
    <xf numFmtId="164" fontId="8" fillId="0" borderId="37" xfId="1" quotePrefix="1" applyNumberFormat="1" applyFont="1" applyBorder="1" applyAlignment="1">
      <alignment horizontal="center" vertical="center" wrapText="1"/>
    </xf>
    <xf numFmtId="164" fontId="7" fillId="0" borderId="37" xfId="1" quotePrefix="1" applyNumberFormat="1" applyFont="1" applyBorder="1" applyAlignment="1">
      <alignment horizontal="center" vertical="center" wrapText="1"/>
    </xf>
    <xf numFmtId="43" fontId="6" fillId="0" borderId="37" xfId="1" applyFont="1" applyBorder="1" applyAlignment="1">
      <alignment vertical="center" wrapText="1"/>
    </xf>
    <xf numFmtId="43" fontId="22" fillId="4" borderId="10" xfId="1" applyFont="1" applyFill="1" applyBorder="1" applyAlignment="1">
      <alignment horizontal="center" vertical="center" wrapText="1"/>
    </xf>
    <xf numFmtId="165" fontId="0" fillId="0" borderId="0" xfId="0" applyNumberFormat="1"/>
    <xf numFmtId="0" fontId="31" fillId="0" borderId="41" xfId="0" applyFont="1" applyBorder="1"/>
    <xf numFmtId="0" fontId="31" fillId="0" borderId="42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0" fontId="0" fillId="5" borderId="43" xfId="0" applyFill="1" applyBorder="1"/>
    <xf numFmtId="0" fontId="0" fillId="5" borderId="0" xfId="0" applyFill="1"/>
    <xf numFmtId="43" fontId="0" fillId="5" borderId="0" xfId="1" applyFont="1" applyFill="1" applyBorder="1"/>
    <xf numFmtId="165" fontId="0" fillId="5" borderId="0" xfId="0" applyNumberFormat="1" applyFill="1" applyAlignment="1">
      <alignment horizontal="right"/>
    </xf>
    <xf numFmtId="165" fontId="0" fillId="5" borderId="0" xfId="0" applyNumberFormat="1" applyFill="1" applyAlignment="1">
      <alignment horizontal="center"/>
    </xf>
    <xf numFmtId="0" fontId="0" fillId="3" borderId="33" xfId="0" applyFill="1" applyBorder="1"/>
    <xf numFmtId="0" fontId="0" fillId="3" borderId="34" xfId="0" applyFill="1" applyBorder="1"/>
    <xf numFmtId="43" fontId="0" fillId="3" borderId="34" xfId="1" applyFont="1" applyFill="1" applyBorder="1"/>
    <xf numFmtId="43" fontId="0" fillId="3" borderId="34" xfId="1" applyFont="1" applyFill="1" applyBorder="1" applyAlignment="1">
      <alignment horizontal="center" vertical="center"/>
    </xf>
    <xf numFmtId="165" fontId="0" fillId="3" borderId="34" xfId="0" applyNumberFormat="1" applyFill="1" applyBorder="1" applyAlignment="1">
      <alignment horizontal="center"/>
    </xf>
    <xf numFmtId="0" fontId="31" fillId="0" borderId="47" xfId="0" applyFont="1" applyBorder="1"/>
    <xf numFmtId="0" fontId="0" fillId="0" borderId="48" xfId="0" applyBorder="1"/>
    <xf numFmtId="0" fontId="20" fillId="0" borderId="49" xfId="0" applyFont="1" applyBorder="1"/>
    <xf numFmtId="0" fontId="20" fillId="0" borderId="50" xfId="0" applyFont="1" applyBorder="1"/>
    <xf numFmtId="0" fontId="20" fillId="0" borderId="51" xfId="0" applyFont="1" applyBorder="1"/>
    <xf numFmtId="0" fontId="20" fillId="0" borderId="45" xfId="0" applyFont="1" applyBorder="1"/>
    <xf numFmtId="0" fontId="20" fillId="0" borderId="52" xfId="0" applyFont="1" applyBorder="1"/>
    <xf numFmtId="0" fontId="32" fillId="0" borderId="46" xfId="0" applyFont="1" applyBorder="1"/>
    <xf numFmtId="0" fontId="31" fillId="0" borderId="43" xfId="0" applyFont="1" applyBorder="1"/>
    <xf numFmtId="0" fontId="31" fillId="0" borderId="0" xfId="0" applyFont="1"/>
    <xf numFmtId="0" fontId="0" fillId="6" borderId="43" xfId="0" applyFill="1" applyBorder="1"/>
    <xf numFmtId="0" fontId="0" fillId="6" borderId="0" xfId="0" applyFill="1"/>
    <xf numFmtId="43" fontId="0" fillId="6" borderId="0" xfId="1" applyFont="1" applyFill="1" applyBorder="1"/>
    <xf numFmtId="0" fontId="0" fillId="6" borderId="0" xfId="0" applyFill="1" applyAlignment="1">
      <alignment horizontal="center"/>
    </xf>
    <xf numFmtId="0" fontId="0" fillId="6" borderId="44" xfId="0" applyFill="1" applyBorder="1" applyAlignment="1">
      <alignment horizontal="center"/>
    </xf>
    <xf numFmtId="0" fontId="0" fillId="3" borderId="34" xfId="0" quotePrefix="1" applyFill="1" applyBorder="1"/>
    <xf numFmtId="0" fontId="34" fillId="6" borderId="44" xfId="0" applyFont="1" applyFill="1" applyBorder="1" applyAlignment="1">
      <alignment horizontal="left"/>
    </xf>
    <xf numFmtId="0" fontId="24" fillId="0" borderId="0" xfId="0" applyFont="1" applyAlignment="1">
      <alignment vertical="top"/>
    </xf>
    <xf numFmtId="43" fontId="22" fillId="0" borderId="8" xfId="1" quotePrefix="1" applyFont="1" applyBorder="1"/>
    <xf numFmtId="0" fontId="27" fillId="0" borderId="0" xfId="0" applyFont="1"/>
    <xf numFmtId="165" fontId="25" fillId="0" borderId="0" xfId="0" applyNumberFormat="1" applyFont="1"/>
    <xf numFmtId="165" fontId="26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65" fontId="37" fillId="0" borderId="0" xfId="0" applyNumberFormat="1" applyFont="1"/>
    <xf numFmtId="165" fontId="38" fillId="0" borderId="0" xfId="0" applyNumberFormat="1" applyFont="1"/>
    <xf numFmtId="165" fontId="39" fillId="0" borderId="0" xfId="0" applyNumberFormat="1" applyFont="1"/>
    <xf numFmtId="165" fontId="35" fillId="0" borderId="0" xfId="0" applyNumberFormat="1" applyFont="1"/>
    <xf numFmtId="43" fontId="23" fillId="0" borderId="53" xfId="1" applyFont="1" applyBorder="1"/>
    <xf numFmtId="0" fontId="23" fillId="0" borderId="53" xfId="0" applyFont="1" applyBorder="1"/>
    <xf numFmtId="165" fontId="41" fillId="0" borderId="0" xfId="0" applyNumberFormat="1" applyFont="1"/>
    <xf numFmtId="43" fontId="33" fillId="0" borderId="0" xfId="1" applyFont="1"/>
    <xf numFmtId="43" fontId="40" fillId="7" borderId="54" xfId="1" applyFont="1" applyFill="1" applyBorder="1"/>
    <xf numFmtId="0" fontId="23" fillId="7" borderId="55" xfId="0" applyFont="1" applyFill="1" applyBorder="1"/>
    <xf numFmtId="43" fontId="25" fillId="7" borderId="56" xfId="1" applyFont="1" applyFill="1" applyBorder="1"/>
    <xf numFmtId="43" fontId="25" fillId="7" borderId="57" xfId="0" applyNumberFormat="1" applyFont="1" applyFill="1" applyBorder="1" applyAlignment="1">
      <alignment horizontal="right" vertical="center"/>
    </xf>
    <xf numFmtId="43" fontId="42" fillId="7" borderId="57" xfId="0" applyNumberFormat="1" applyFont="1" applyFill="1" applyBorder="1" applyAlignment="1">
      <alignment horizontal="right" vertical="center"/>
    </xf>
    <xf numFmtId="43" fontId="25" fillId="7" borderId="58" xfId="1" applyFont="1" applyFill="1" applyBorder="1"/>
    <xf numFmtId="43" fontId="25" fillId="7" borderId="59" xfId="0" applyNumberFormat="1" applyFont="1" applyFill="1" applyBorder="1" applyAlignment="1">
      <alignment horizontal="right" vertical="center"/>
    </xf>
    <xf numFmtId="43" fontId="43" fillId="7" borderId="54" xfId="1" applyFont="1" applyFill="1" applyBorder="1"/>
    <xf numFmtId="0" fontId="44" fillId="7" borderId="55" xfId="0" applyFont="1" applyFill="1" applyBorder="1"/>
    <xf numFmtId="43" fontId="44" fillId="7" borderId="56" xfId="1" applyFont="1" applyFill="1" applyBorder="1"/>
    <xf numFmtId="43" fontId="44" fillId="7" borderId="57" xfId="0" applyNumberFormat="1" applyFont="1" applyFill="1" applyBorder="1" applyAlignment="1">
      <alignment horizontal="right" vertical="center"/>
    </xf>
    <xf numFmtId="43" fontId="45" fillId="7" borderId="57" xfId="0" applyNumberFormat="1" applyFont="1" applyFill="1" applyBorder="1" applyAlignment="1">
      <alignment horizontal="right" vertical="center"/>
    </xf>
    <xf numFmtId="43" fontId="44" fillId="7" borderId="58" xfId="1" applyFont="1" applyFill="1" applyBorder="1"/>
    <xf numFmtId="43" fontId="44" fillId="7" borderId="59" xfId="0" applyNumberFormat="1" applyFont="1" applyFill="1" applyBorder="1" applyAlignment="1">
      <alignment horizontal="right" vertical="center"/>
    </xf>
    <xf numFmtId="0" fontId="46" fillId="0" borderId="0" xfId="0" applyFont="1"/>
    <xf numFmtId="0" fontId="47" fillId="0" borderId="0" xfId="0" applyFont="1"/>
    <xf numFmtId="0" fontId="23" fillId="5" borderId="44" xfId="0" applyFont="1" applyFill="1" applyBorder="1" applyAlignment="1">
      <alignment horizontal="center"/>
    </xf>
    <xf numFmtId="0" fontId="23" fillId="3" borderId="35" xfId="0" applyFont="1" applyFill="1" applyBorder="1" applyAlignment="1">
      <alignment horizontal="center"/>
    </xf>
    <xf numFmtId="0" fontId="29" fillId="0" borderId="0" xfId="3"/>
    <xf numFmtId="0" fontId="49" fillId="0" borderId="0" xfId="0" applyFont="1"/>
    <xf numFmtId="0" fontId="35" fillId="3" borderId="35" xfId="0" applyFont="1" applyFill="1" applyBorder="1" applyAlignment="1">
      <alignment horizontal="left"/>
    </xf>
    <xf numFmtId="0" fontId="48" fillId="4" borderId="0" xfId="0" applyFont="1" applyFill="1"/>
    <xf numFmtId="0" fontId="0" fillId="4" borderId="0" xfId="0" applyFill="1"/>
    <xf numFmtId="43" fontId="14" fillId="0" borderId="17" xfId="1" applyFont="1" applyBorder="1" applyAlignment="1">
      <alignment vertical="center" wrapText="1"/>
    </xf>
    <xf numFmtId="43" fontId="52" fillId="0" borderId="10" xfId="1" applyFont="1" applyBorder="1" applyAlignment="1">
      <alignment vertical="center" wrapText="1"/>
    </xf>
    <xf numFmtId="43" fontId="52" fillId="0" borderId="8" xfId="1" applyFont="1" applyBorder="1"/>
    <xf numFmtId="43" fontId="52" fillId="0" borderId="12" xfId="1" applyFont="1" applyBorder="1"/>
    <xf numFmtId="43" fontId="52" fillId="0" borderId="61" xfId="1" applyFont="1" applyBorder="1"/>
    <xf numFmtId="9" fontId="14" fillId="0" borderId="62" xfId="2" applyFont="1" applyBorder="1" applyAlignment="1">
      <alignment vertical="center" wrapText="1"/>
    </xf>
    <xf numFmtId="43" fontId="14" fillId="0" borderId="63" xfId="1" applyFont="1" applyBorder="1" applyAlignment="1">
      <alignment vertical="center" wrapText="1"/>
    </xf>
    <xf numFmtId="0" fontId="33" fillId="0" borderId="0" xfId="0" applyFont="1"/>
    <xf numFmtId="0" fontId="0" fillId="0" borderId="0" xfId="0" applyAlignment="1">
      <alignment vertical="center"/>
    </xf>
    <xf numFmtId="43" fontId="14" fillId="0" borderId="2" xfId="1" applyFont="1" applyBorder="1" applyAlignment="1">
      <alignment vertical="center" wrapText="1"/>
    </xf>
    <xf numFmtId="9" fontId="14" fillId="0" borderId="69" xfId="2" applyFont="1" applyBorder="1" applyAlignment="1">
      <alignment vertical="center" wrapText="1"/>
    </xf>
    <xf numFmtId="43" fontId="14" fillId="0" borderId="61" xfId="1" applyFont="1" applyBorder="1"/>
    <xf numFmtId="9" fontId="14" fillId="0" borderId="38" xfId="2" applyFont="1" applyBorder="1"/>
    <xf numFmtId="43" fontId="14" fillId="0" borderId="18" xfId="1" applyFont="1" applyBorder="1"/>
    <xf numFmtId="0" fontId="11" fillId="0" borderId="28" xfId="0" applyFont="1" applyBorder="1"/>
    <xf numFmtId="164" fontId="7" fillId="0" borderId="68" xfId="1" applyNumberFormat="1" applyFont="1" applyBorder="1" applyAlignment="1">
      <alignment vertical="center" wrapText="1"/>
    </xf>
    <xf numFmtId="43" fontId="14" fillId="0" borderId="69" xfId="1" applyFont="1" applyBorder="1" applyAlignment="1">
      <alignment vertical="center" wrapText="1"/>
    </xf>
    <xf numFmtId="164" fontId="14" fillId="0" borderId="69" xfId="1" applyNumberFormat="1" applyFont="1" applyBorder="1" applyAlignment="1">
      <alignment vertical="center" wrapText="1"/>
    </xf>
    <xf numFmtId="164" fontId="14" fillId="0" borderId="69" xfId="1" applyNumberFormat="1" applyFont="1" applyBorder="1" applyAlignment="1">
      <alignment horizontal="center" vertical="center" wrapText="1"/>
    </xf>
    <xf numFmtId="164" fontId="6" fillId="0" borderId="37" xfId="1" quotePrefix="1" applyNumberFormat="1" applyFont="1" applyBorder="1" applyAlignment="1">
      <alignment vertical="center"/>
    </xf>
    <xf numFmtId="9" fontId="7" fillId="0" borderId="68" xfId="2" applyFont="1" applyBorder="1" applyAlignment="1">
      <alignment vertical="center" wrapText="1"/>
    </xf>
    <xf numFmtId="43" fontId="15" fillId="0" borderId="60" xfId="1" applyFont="1" applyBorder="1" applyAlignment="1">
      <alignment vertical="center" wrapText="1"/>
    </xf>
    <xf numFmtId="43" fontId="15" fillId="0" borderId="61" xfId="1" applyFont="1" applyBorder="1"/>
    <xf numFmtId="43" fontId="14" fillId="0" borderId="73" xfId="1" applyFont="1" applyBorder="1" applyAlignment="1">
      <alignment vertical="center" wrapText="1"/>
    </xf>
    <xf numFmtId="43" fontId="14" fillId="0" borderId="74" xfId="1" applyFont="1" applyBorder="1"/>
    <xf numFmtId="43" fontId="14" fillId="0" borderId="75" xfId="1" applyFont="1" applyBorder="1"/>
    <xf numFmtId="43" fontId="14" fillId="0" borderId="76" xfId="1" applyFont="1" applyBorder="1"/>
    <xf numFmtId="9" fontId="14" fillId="0" borderId="64" xfId="2" applyFont="1" applyBorder="1" applyAlignment="1">
      <alignment vertical="center" wrapText="1"/>
    </xf>
    <xf numFmtId="9" fontId="14" fillId="0" borderId="0" xfId="2" applyFont="1" applyBorder="1" applyAlignment="1">
      <alignment vertical="center" wrapText="1"/>
    </xf>
    <xf numFmtId="9" fontId="14" fillId="0" borderId="77" xfId="2" applyFont="1" applyBorder="1" applyAlignment="1">
      <alignment vertical="center" wrapText="1"/>
    </xf>
    <xf numFmtId="43" fontId="14" fillId="0" borderId="78" xfId="1" applyFont="1" applyBorder="1" applyAlignment="1">
      <alignment vertical="center" wrapText="1"/>
    </xf>
    <xf numFmtId="43" fontId="14" fillId="0" borderId="79" xfId="1" applyFont="1" applyBorder="1" applyAlignment="1">
      <alignment vertical="center" wrapText="1"/>
    </xf>
    <xf numFmtId="43" fontId="15" fillId="0" borderId="80" xfId="1" applyFont="1" applyBorder="1"/>
    <xf numFmtId="43" fontId="14" fillId="0" borderId="81" xfId="1" applyFont="1" applyBorder="1"/>
    <xf numFmtId="43" fontId="14" fillId="0" borderId="82" xfId="1" applyFont="1" applyBorder="1" applyAlignment="1">
      <alignment vertical="center" wrapText="1"/>
    </xf>
    <xf numFmtId="43" fontId="14" fillId="0" borderId="0" xfId="1" applyFont="1" applyBorder="1" applyAlignment="1">
      <alignment vertical="center" wrapText="1"/>
    </xf>
    <xf numFmtId="43" fontId="14" fillId="0" borderId="83" xfId="1" applyFont="1" applyBorder="1" applyAlignment="1">
      <alignment vertical="center" wrapText="1"/>
    </xf>
    <xf numFmtId="43" fontId="15" fillId="0" borderId="13" xfId="1" applyFont="1" applyBorder="1"/>
    <xf numFmtId="9" fontId="14" fillId="0" borderId="84" xfId="2" applyFont="1" applyBorder="1"/>
    <xf numFmtId="9" fontId="14" fillId="0" borderId="14" xfId="2" applyFont="1" applyBorder="1"/>
    <xf numFmtId="0" fontId="53" fillId="0" borderId="66" xfId="0" applyFont="1" applyBorder="1" applyAlignment="1">
      <alignment horizontal="center" vertical="center" wrapText="1"/>
    </xf>
    <xf numFmtId="0" fontId="53" fillId="0" borderId="53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3" fillId="0" borderId="67" xfId="0" applyFont="1" applyBorder="1" applyAlignment="1">
      <alignment horizontal="center" vertical="center" wrapText="1"/>
    </xf>
    <xf numFmtId="0" fontId="53" fillId="0" borderId="68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27" fillId="0" borderId="3" xfId="0" quotePrefix="1" applyFont="1" applyBorder="1" applyAlignment="1">
      <alignment horizontal="left" vertical="top"/>
    </xf>
    <xf numFmtId="0" fontId="2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4" fontId="53" fillId="0" borderId="7" xfId="1" applyNumberFormat="1" applyFont="1" applyBorder="1" applyAlignment="1">
      <alignment horizontal="center" vertical="center" wrapText="1"/>
    </xf>
    <xf numFmtId="164" fontId="53" fillId="0" borderId="4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9" fontId="50" fillId="0" borderId="7" xfId="2" applyFont="1" applyBorder="1" applyAlignment="1">
      <alignment horizontal="center" vertical="center" wrapText="1"/>
    </xf>
    <xf numFmtId="9" fontId="50" fillId="0" borderId="4" xfId="2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3" fillId="0" borderId="70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3" fillId="0" borderId="6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53" fillId="0" borderId="71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9" fontId="7" fillId="0" borderId="7" xfId="2" applyFont="1" applyBorder="1" applyAlignment="1">
      <alignment horizontal="center" vertical="center" wrapText="1"/>
    </xf>
    <xf numFmtId="9" fontId="7" fillId="0" borderId="4" xfId="2" applyFont="1" applyBorder="1" applyAlignment="1">
      <alignment horizontal="center" vertical="center" wrapText="1"/>
    </xf>
    <xf numFmtId="9" fontId="7" fillId="0" borderId="53" xfId="2" applyFont="1" applyBorder="1" applyAlignment="1">
      <alignment horizontal="center" vertical="center" wrapText="1"/>
    </xf>
    <xf numFmtId="9" fontId="7" fillId="0" borderId="68" xfId="2" applyFont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pjkCHLR4sPtML0BspdUpSIApHw3yBlVIuFKTWZjv-pc/edit?pli=1&amp;gid=1653067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A79F-672E-4549-9F09-AA00F4180CA1}">
  <dimension ref="A1:N53"/>
  <sheetViews>
    <sheetView tabSelected="1" zoomScale="180" zoomScaleNormal="180" workbookViewId="0"/>
  </sheetViews>
  <sheetFormatPr baseColWidth="10" defaultRowHeight="16" x14ac:dyDescent="0.2"/>
  <cols>
    <col min="1" max="1" width="4.83203125" customWidth="1"/>
    <col min="2" max="2" width="8.83203125" customWidth="1"/>
    <col min="4" max="4" width="10.83203125" style="43"/>
    <col min="5" max="5" width="11.5" style="43" customWidth="1"/>
    <col min="6" max="6" width="10.5" style="35" customWidth="1"/>
    <col min="7" max="7" width="9" style="30" customWidth="1"/>
    <col min="8" max="8" width="7.1640625" style="30" customWidth="1"/>
    <col min="9" max="9" width="10.83203125" style="35"/>
  </cols>
  <sheetData>
    <row r="1" spans="1:14" x14ac:dyDescent="0.2">
      <c r="A1" s="26" t="s">
        <v>4</v>
      </c>
      <c r="B1" s="25"/>
      <c r="C1" s="2"/>
      <c r="D1" s="36"/>
      <c r="E1" s="36"/>
      <c r="F1" s="31"/>
      <c r="G1" s="189" t="s">
        <v>85</v>
      </c>
      <c r="H1" s="190"/>
      <c r="I1" s="191"/>
      <c r="J1" s="156"/>
      <c r="K1" s="156"/>
      <c r="L1" s="156"/>
      <c r="M1" s="156"/>
      <c r="N1" s="156"/>
    </row>
    <row r="2" spans="1:14" ht="17" thickBot="1" x14ac:dyDescent="0.25">
      <c r="B2" s="1"/>
      <c r="C2" s="2"/>
      <c r="D2" s="36"/>
      <c r="E2" s="36"/>
      <c r="F2" s="31"/>
      <c r="G2" s="192"/>
      <c r="H2" s="193"/>
      <c r="I2" s="194"/>
    </row>
    <row r="3" spans="1:14" ht="16" customHeight="1" thickBot="1" x14ac:dyDescent="0.25">
      <c r="A3" s="217" t="s">
        <v>9</v>
      </c>
      <c r="B3" s="218"/>
      <c r="C3" s="218"/>
      <c r="D3" s="218"/>
      <c r="E3" s="218"/>
      <c r="F3" s="218"/>
      <c r="G3" s="219"/>
      <c r="H3" s="219"/>
      <c r="I3" s="220"/>
    </row>
    <row r="4" spans="1:14" x14ac:dyDescent="0.2">
      <c r="A4" s="221" t="s">
        <v>20</v>
      </c>
      <c r="B4" s="223" t="s">
        <v>1</v>
      </c>
      <c r="C4" s="202" t="s">
        <v>2</v>
      </c>
      <c r="D4" s="204" t="s">
        <v>3</v>
      </c>
      <c r="E4" s="204" t="s">
        <v>21</v>
      </c>
      <c r="F4" s="210" t="s">
        <v>30</v>
      </c>
      <c r="G4" s="225" t="s">
        <v>39</v>
      </c>
      <c r="H4" s="227" t="s">
        <v>28</v>
      </c>
      <c r="I4" s="206" t="s">
        <v>81</v>
      </c>
    </row>
    <row r="5" spans="1:14" ht="17" thickBot="1" x14ac:dyDescent="0.25">
      <c r="A5" s="222"/>
      <c r="B5" s="224"/>
      <c r="C5" s="203"/>
      <c r="D5" s="205"/>
      <c r="E5" s="205"/>
      <c r="F5" s="211"/>
      <c r="G5" s="226"/>
      <c r="H5" s="228"/>
      <c r="I5" s="207"/>
    </row>
    <row r="6" spans="1:14" x14ac:dyDescent="0.2">
      <c r="A6" s="7" t="s">
        <v>10</v>
      </c>
      <c r="B6" s="11">
        <v>18</v>
      </c>
      <c r="C6" s="16">
        <v>10.210000000000001</v>
      </c>
      <c r="D6" s="37">
        <f>1+0.5+2</f>
        <v>3.5</v>
      </c>
      <c r="E6" s="37">
        <f t="shared" ref="E6:E14" si="0">B6+D6</f>
        <v>21.5</v>
      </c>
      <c r="F6" s="18">
        <f t="shared" ref="F6:F14" si="1">E6-C6</f>
        <v>11.29</v>
      </c>
      <c r="G6" s="150"/>
      <c r="H6" s="51">
        <f>(C6+G6)/E6</f>
        <v>0.47488372093023262</v>
      </c>
      <c r="I6" s="149">
        <f>E6-C6-G6</f>
        <v>11.29</v>
      </c>
    </row>
    <row r="7" spans="1:14" x14ac:dyDescent="0.2">
      <c r="A7" s="8" t="s">
        <v>11</v>
      </c>
      <c r="B7" s="12">
        <v>4</v>
      </c>
      <c r="C7" s="13">
        <v>1.1000000000000001</v>
      </c>
      <c r="D7" s="38">
        <v>-1</v>
      </c>
      <c r="E7" s="37">
        <f t="shared" si="0"/>
        <v>3</v>
      </c>
      <c r="F7" s="18">
        <f t="shared" si="1"/>
        <v>1.9</v>
      </c>
      <c r="G7" s="151"/>
      <c r="H7" s="51">
        <f>1-((C7+G7)/E7)</f>
        <v>0.6333333333333333</v>
      </c>
      <c r="I7" s="149">
        <f t="shared" ref="I7:I15" si="2">E7-C7-G7</f>
        <v>1.9</v>
      </c>
    </row>
    <row r="8" spans="1:14" x14ac:dyDescent="0.2">
      <c r="A8" s="8" t="s">
        <v>12</v>
      </c>
      <c r="B8" s="13">
        <v>4</v>
      </c>
      <c r="C8" s="13">
        <v>0.73</v>
      </c>
      <c r="D8" s="38">
        <v>-0.5</v>
      </c>
      <c r="E8" s="37">
        <f t="shared" si="0"/>
        <v>3.5</v>
      </c>
      <c r="F8" s="18">
        <f t="shared" si="1"/>
        <v>2.77</v>
      </c>
      <c r="G8" s="151"/>
      <c r="H8" s="51">
        <f t="shared" ref="H8:H15" si="3">1-((C8+G8)/E8)</f>
        <v>0.79142857142857137</v>
      </c>
      <c r="I8" s="149">
        <f t="shared" si="2"/>
        <v>2.77</v>
      </c>
    </row>
    <row r="9" spans="1:14" x14ac:dyDescent="0.2">
      <c r="A9" s="8" t="s">
        <v>13</v>
      </c>
      <c r="B9" s="12">
        <v>20</v>
      </c>
      <c r="C9" s="13">
        <v>8.5500000000000007</v>
      </c>
      <c r="D9" s="111">
        <f>2-2.72</f>
        <v>-0.7200000000000002</v>
      </c>
      <c r="E9" s="37">
        <f t="shared" si="0"/>
        <v>19.28</v>
      </c>
      <c r="F9" s="18">
        <f t="shared" si="1"/>
        <v>10.73</v>
      </c>
      <c r="G9" s="151"/>
      <c r="H9" s="51">
        <f t="shared" si="3"/>
        <v>0.55653526970954359</v>
      </c>
      <c r="I9" s="149">
        <f t="shared" si="2"/>
        <v>10.73</v>
      </c>
    </row>
    <row r="10" spans="1:14" x14ac:dyDescent="0.2">
      <c r="A10" s="8" t="s">
        <v>14</v>
      </c>
      <c r="B10" s="12">
        <v>8</v>
      </c>
      <c r="C10" s="13">
        <v>1.52</v>
      </c>
      <c r="D10" s="38">
        <v>-2</v>
      </c>
      <c r="E10" s="37">
        <f t="shared" si="0"/>
        <v>6</v>
      </c>
      <c r="F10" s="18">
        <f t="shared" si="1"/>
        <v>4.4800000000000004</v>
      </c>
      <c r="G10" s="151"/>
      <c r="H10" s="51">
        <f t="shared" si="3"/>
        <v>0.74666666666666659</v>
      </c>
      <c r="I10" s="149">
        <f t="shared" si="2"/>
        <v>4.4800000000000004</v>
      </c>
    </row>
    <row r="11" spans="1:14" x14ac:dyDescent="0.2">
      <c r="A11" s="8" t="s">
        <v>15</v>
      </c>
      <c r="B11" s="12">
        <v>8</v>
      </c>
      <c r="C11" s="13">
        <v>1.07</v>
      </c>
      <c r="D11" s="38">
        <v>-2</v>
      </c>
      <c r="E11" s="37">
        <f t="shared" si="0"/>
        <v>6</v>
      </c>
      <c r="F11" s="18">
        <f t="shared" si="1"/>
        <v>4.93</v>
      </c>
      <c r="G11" s="151"/>
      <c r="H11" s="51">
        <f t="shared" si="3"/>
        <v>0.82166666666666666</v>
      </c>
      <c r="I11" s="149">
        <f t="shared" si="2"/>
        <v>4.93</v>
      </c>
    </row>
    <row r="12" spans="1:14" x14ac:dyDescent="0.2">
      <c r="A12" s="8" t="s">
        <v>16</v>
      </c>
      <c r="B12" s="12">
        <v>4</v>
      </c>
      <c r="C12" s="13">
        <v>0.81</v>
      </c>
      <c r="D12" s="38">
        <v>-1</v>
      </c>
      <c r="E12" s="37">
        <f t="shared" si="0"/>
        <v>3</v>
      </c>
      <c r="F12" s="18">
        <f t="shared" si="1"/>
        <v>2.19</v>
      </c>
      <c r="G12" s="151"/>
      <c r="H12" s="51">
        <f t="shared" si="3"/>
        <v>0.73</v>
      </c>
      <c r="I12" s="149">
        <f t="shared" si="2"/>
        <v>2.19</v>
      </c>
    </row>
    <row r="13" spans="1:14" x14ac:dyDescent="0.2">
      <c r="A13" s="8" t="s">
        <v>17</v>
      </c>
      <c r="B13" s="12">
        <v>3</v>
      </c>
      <c r="C13" s="13">
        <v>0.75</v>
      </c>
      <c r="D13" s="38"/>
      <c r="E13" s="37">
        <f t="shared" si="0"/>
        <v>3</v>
      </c>
      <c r="F13" s="18">
        <f t="shared" si="1"/>
        <v>2.25</v>
      </c>
      <c r="G13" s="151"/>
      <c r="H13" s="51">
        <f t="shared" si="3"/>
        <v>0.75</v>
      </c>
      <c r="I13" s="149">
        <f t="shared" si="2"/>
        <v>2.25</v>
      </c>
    </row>
    <row r="14" spans="1:14" ht="17" thickBot="1" x14ac:dyDescent="0.25">
      <c r="A14" s="9" t="s">
        <v>18</v>
      </c>
      <c r="B14" s="14">
        <v>0</v>
      </c>
      <c r="C14" s="19">
        <v>0</v>
      </c>
      <c r="D14" s="39">
        <v>1</v>
      </c>
      <c r="E14" s="37">
        <f t="shared" si="0"/>
        <v>1</v>
      </c>
      <c r="F14" s="18">
        <f t="shared" si="1"/>
        <v>1</v>
      </c>
      <c r="G14" s="152"/>
      <c r="H14" s="154">
        <f t="shared" si="3"/>
        <v>1</v>
      </c>
      <c r="I14" s="155">
        <f t="shared" si="2"/>
        <v>1</v>
      </c>
    </row>
    <row r="15" spans="1:14" ht="17" thickBot="1" x14ac:dyDescent="0.25">
      <c r="A15" s="10" t="s">
        <v>19</v>
      </c>
      <c r="B15" s="15">
        <f>SUM(B6:B14)</f>
        <v>69</v>
      </c>
      <c r="C15" s="20">
        <f>SUM(C6:C14)</f>
        <v>24.740000000000002</v>
      </c>
      <c r="D15" s="40">
        <f>SUM(D6:D14)</f>
        <v>-2.72</v>
      </c>
      <c r="E15" s="40">
        <f>SUM(E6:E14)</f>
        <v>66.28</v>
      </c>
      <c r="F15" s="33">
        <f>SUM(F6:F14)</f>
        <v>41.539999999999992</v>
      </c>
      <c r="G15" s="153"/>
      <c r="H15" s="159">
        <f t="shared" si="3"/>
        <v>0.62673506336753171</v>
      </c>
      <c r="I15" s="158">
        <f t="shared" si="2"/>
        <v>41.54</v>
      </c>
    </row>
    <row r="16" spans="1:14" ht="44" customHeight="1" thickBot="1" x14ac:dyDescent="0.25">
      <c r="B16" s="2"/>
      <c r="C16" s="2"/>
      <c r="D16" s="195" t="s">
        <v>72</v>
      </c>
      <c r="E16" s="195"/>
      <c r="F16" s="195"/>
      <c r="G16" s="195"/>
      <c r="H16" s="196"/>
      <c r="I16" s="195"/>
    </row>
    <row r="17" spans="2:9" ht="17" customHeight="1" thickBot="1" x14ac:dyDescent="0.25">
      <c r="B17" s="214" t="s">
        <v>9</v>
      </c>
      <c r="C17" s="215"/>
      <c r="D17" s="215"/>
      <c r="E17" s="215"/>
      <c r="F17" s="215"/>
      <c r="G17" s="215"/>
      <c r="H17" s="215"/>
      <c r="I17" s="216"/>
    </row>
    <row r="18" spans="2:9" x14ac:dyDescent="0.2">
      <c r="B18" s="202" t="s">
        <v>1</v>
      </c>
      <c r="C18" s="202" t="s">
        <v>2</v>
      </c>
      <c r="D18" s="204" t="s">
        <v>3</v>
      </c>
      <c r="E18" s="204" t="s">
        <v>21</v>
      </c>
      <c r="F18" s="210" t="s">
        <v>30</v>
      </c>
      <c r="G18" s="206" t="s">
        <v>40</v>
      </c>
      <c r="H18" s="206" t="s">
        <v>28</v>
      </c>
      <c r="I18" s="206" t="s">
        <v>81</v>
      </c>
    </row>
    <row r="19" spans="2:9" ht="17" thickBot="1" x14ac:dyDescent="0.25">
      <c r="B19" s="203"/>
      <c r="C19" s="203"/>
      <c r="D19" s="205"/>
      <c r="E19" s="205"/>
      <c r="F19" s="211"/>
      <c r="G19" s="207"/>
      <c r="H19" s="207"/>
      <c r="I19" s="207"/>
    </row>
    <row r="20" spans="2:9" ht="17" thickBot="1" x14ac:dyDescent="0.25">
      <c r="B20" s="3">
        <v>69</v>
      </c>
      <c r="C20" s="4">
        <v>24.74</v>
      </c>
      <c r="D20" s="41">
        <f t="shared" ref="D20:I20" si="4">D15</f>
        <v>-2.72</v>
      </c>
      <c r="E20" s="41">
        <f t="shared" si="4"/>
        <v>66.28</v>
      </c>
      <c r="F20" s="33">
        <f t="shared" si="4"/>
        <v>41.539999999999992</v>
      </c>
      <c r="G20" s="5"/>
      <c r="H20" s="49">
        <f t="shared" si="4"/>
        <v>0.62673506336753171</v>
      </c>
      <c r="I20" s="5">
        <f t="shared" si="4"/>
        <v>41.54</v>
      </c>
    </row>
    <row r="21" spans="2:9" ht="17" thickBot="1" x14ac:dyDescent="0.25">
      <c r="B21" s="2"/>
      <c r="C21" s="2"/>
      <c r="D21" s="198" t="s">
        <v>84</v>
      </c>
      <c r="E21" s="198"/>
      <c r="F21" s="198"/>
      <c r="G21" s="198"/>
      <c r="H21" s="198"/>
      <c r="I21" s="31"/>
    </row>
    <row r="22" spans="2:9" ht="17" thickBot="1" x14ac:dyDescent="0.25">
      <c r="B22" s="199" t="s">
        <v>5</v>
      </c>
      <c r="C22" s="200"/>
      <c r="D22" s="200"/>
      <c r="E22" s="200"/>
      <c r="F22" s="200"/>
      <c r="G22" s="200"/>
      <c r="H22" s="200"/>
      <c r="I22" s="201"/>
    </row>
    <row r="23" spans="2:9" x14ac:dyDescent="0.2">
      <c r="B23" s="202" t="s">
        <v>1</v>
      </c>
      <c r="C23" s="202" t="s">
        <v>2</v>
      </c>
      <c r="D23" s="204" t="s">
        <v>3</v>
      </c>
      <c r="E23" s="204" t="s">
        <v>21</v>
      </c>
      <c r="F23" s="210" t="s">
        <v>31</v>
      </c>
      <c r="G23" s="206" t="s">
        <v>79</v>
      </c>
      <c r="H23" s="206" t="s">
        <v>0</v>
      </c>
      <c r="I23" s="212" t="s">
        <v>32</v>
      </c>
    </row>
    <row r="24" spans="2:9" ht="17" thickBot="1" x14ac:dyDescent="0.25">
      <c r="B24" s="203"/>
      <c r="C24" s="203"/>
      <c r="D24" s="205"/>
      <c r="E24" s="205"/>
      <c r="F24" s="211"/>
      <c r="G24" s="207"/>
      <c r="H24" s="207"/>
      <c r="I24" s="213"/>
    </row>
    <row r="25" spans="2:9" ht="17" thickBot="1" x14ac:dyDescent="0.25">
      <c r="B25" s="21">
        <v>528671</v>
      </c>
      <c r="C25" s="22">
        <v>172742</v>
      </c>
      <c r="D25" s="41">
        <v>-20829.73</v>
      </c>
      <c r="E25" s="41">
        <f>B25+D25</f>
        <v>507841.27</v>
      </c>
      <c r="F25" s="24">
        <f>E25-C25</f>
        <v>335099.27</v>
      </c>
      <c r="G25" s="23"/>
      <c r="H25" s="49">
        <f>1-((C25+G25)/E25)</f>
        <v>0.65985040955808882</v>
      </c>
      <c r="I25" s="23">
        <f>E25-C25-G25</f>
        <v>335099.27</v>
      </c>
    </row>
    <row r="26" spans="2:9" ht="17" thickBot="1" x14ac:dyDescent="0.25">
      <c r="B26" s="2"/>
      <c r="C26" s="2"/>
      <c r="D26" s="36"/>
      <c r="E26" s="36"/>
      <c r="F26" s="31"/>
      <c r="G26" s="27"/>
      <c r="H26" s="27"/>
      <c r="I26" s="31"/>
    </row>
    <row r="27" spans="2:9" ht="17" customHeight="1" thickBot="1" x14ac:dyDescent="0.25">
      <c r="B27" s="199" t="s">
        <v>6</v>
      </c>
      <c r="C27" s="200"/>
      <c r="D27" s="200"/>
      <c r="E27" s="200"/>
      <c r="F27" s="200"/>
      <c r="G27" s="200"/>
      <c r="H27" s="200"/>
      <c r="I27" s="201"/>
    </row>
    <row r="28" spans="2:9" ht="16" customHeight="1" x14ac:dyDescent="0.2">
      <c r="B28" s="202" t="s">
        <v>1</v>
      </c>
      <c r="C28" s="202" t="s">
        <v>2</v>
      </c>
      <c r="D28" s="204" t="s">
        <v>3</v>
      </c>
      <c r="E28" s="204" t="s">
        <v>21</v>
      </c>
      <c r="F28" s="210" t="s">
        <v>31</v>
      </c>
      <c r="G28" s="206" t="s">
        <v>79</v>
      </c>
      <c r="H28" s="206" t="s">
        <v>28</v>
      </c>
      <c r="I28" s="208" t="s">
        <v>32</v>
      </c>
    </row>
    <row r="29" spans="2:9" ht="17" thickBot="1" x14ac:dyDescent="0.25">
      <c r="B29" s="203"/>
      <c r="C29" s="203"/>
      <c r="D29" s="205"/>
      <c r="E29" s="205"/>
      <c r="F29" s="211"/>
      <c r="G29" s="207"/>
      <c r="H29" s="207"/>
      <c r="I29" s="209"/>
    </row>
    <row r="30" spans="2:9" ht="17" thickBot="1" x14ac:dyDescent="0.25">
      <c r="B30" s="21">
        <v>55800</v>
      </c>
      <c r="C30" s="22">
        <v>10821</v>
      </c>
      <c r="D30" s="55">
        <v>-1845</v>
      </c>
      <c r="E30" s="41">
        <f>B30+D30</f>
        <v>53955</v>
      </c>
      <c r="F30" s="24">
        <f>E30-C30</f>
        <v>43134</v>
      </c>
      <c r="G30" s="23"/>
      <c r="H30" s="49">
        <f>1-((C30+G30)/E30)</f>
        <v>0.7994439810953573</v>
      </c>
      <c r="I30" s="23">
        <f>E30-C30-G30</f>
        <v>43134</v>
      </c>
    </row>
    <row r="31" spans="2:9" ht="17" thickBot="1" x14ac:dyDescent="0.25">
      <c r="B31" s="2"/>
      <c r="C31" s="2"/>
      <c r="D31" s="197" t="s">
        <v>75</v>
      </c>
      <c r="E31" s="197"/>
      <c r="F31" s="197"/>
      <c r="G31" s="197"/>
      <c r="H31" s="197"/>
      <c r="I31" s="197"/>
    </row>
    <row r="32" spans="2:9" ht="17" customHeight="1" thickBot="1" x14ac:dyDescent="0.25">
      <c r="B32" s="199" t="s">
        <v>7</v>
      </c>
      <c r="C32" s="200"/>
      <c r="D32" s="200"/>
      <c r="E32" s="200"/>
      <c r="F32" s="200"/>
      <c r="G32" s="200"/>
      <c r="H32" s="200"/>
      <c r="I32" s="201"/>
    </row>
    <row r="33" spans="2:9" ht="16" customHeight="1" x14ac:dyDescent="0.2">
      <c r="B33" s="202" t="s">
        <v>1</v>
      </c>
      <c r="C33" s="202" t="s">
        <v>2</v>
      </c>
      <c r="D33" s="204" t="s">
        <v>3</v>
      </c>
      <c r="E33" s="204" t="s">
        <v>21</v>
      </c>
      <c r="F33" s="210" t="s">
        <v>31</v>
      </c>
      <c r="G33" s="206" t="s">
        <v>78</v>
      </c>
      <c r="H33" s="206" t="s">
        <v>28</v>
      </c>
      <c r="I33" s="208" t="s">
        <v>32</v>
      </c>
    </row>
    <row r="34" spans="2:9" ht="17" thickBot="1" x14ac:dyDescent="0.25">
      <c r="B34" s="203"/>
      <c r="C34" s="203"/>
      <c r="D34" s="205"/>
      <c r="E34" s="205"/>
      <c r="F34" s="211"/>
      <c r="G34" s="207"/>
      <c r="H34" s="207"/>
      <c r="I34" s="209"/>
    </row>
    <row r="35" spans="2:9" ht="17" thickBot="1" x14ac:dyDescent="0.25">
      <c r="B35" s="21">
        <v>5000</v>
      </c>
      <c r="C35" s="22">
        <v>0</v>
      </c>
      <c r="D35" s="44" t="s">
        <v>25</v>
      </c>
      <c r="E35" s="42">
        <f>B35</f>
        <v>5000</v>
      </c>
      <c r="F35" s="56">
        <v>5000</v>
      </c>
      <c r="G35" s="23"/>
      <c r="H35" s="49">
        <f>1-((C35+G35)/E35)</f>
        <v>1</v>
      </c>
      <c r="I35" s="23">
        <f>E35-C35-G35</f>
        <v>5000</v>
      </c>
    </row>
    <row r="36" spans="2:9" ht="17" thickBot="1" x14ac:dyDescent="0.25"/>
    <row r="37" spans="2:9" ht="17" thickBot="1" x14ac:dyDescent="0.25">
      <c r="B37" s="199" t="s">
        <v>8</v>
      </c>
      <c r="C37" s="200"/>
      <c r="D37" s="200"/>
      <c r="E37" s="200"/>
      <c r="F37" s="200"/>
      <c r="G37" s="200"/>
      <c r="H37" s="200"/>
      <c r="I37" s="201"/>
    </row>
    <row r="38" spans="2:9" ht="16" customHeight="1" x14ac:dyDescent="0.2">
      <c r="B38" s="202" t="s">
        <v>1</v>
      </c>
      <c r="C38" s="202" t="s">
        <v>2</v>
      </c>
      <c r="D38" s="204" t="s">
        <v>3</v>
      </c>
      <c r="E38" s="204" t="s">
        <v>21</v>
      </c>
      <c r="F38" s="210" t="s">
        <v>31</v>
      </c>
      <c r="G38" s="206" t="s">
        <v>78</v>
      </c>
      <c r="H38" s="206" t="s">
        <v>28</v>
      </c>
      <c r="I38" s="208" t="s">
        <v>32</v>
      </c>
    </row>
    <row r="39" spans="2:9" ht="17" thickBot="1" x14ac:dyDescent="0.25">
      <c r="B39" s="203"/>
      <c r="C39" s="203"/>
      <c r="D39" s="205"/>
      <c r="E39" s="205"/>
      <c r="F39" s="211"/>
      <c r="G39" s="207"/>
      <c r="H39" s="207"/>
      <c r="I39" s="209"/>
    </row>
    <row r="40" spans="2:9" ht="17" thickBot="1" x14ac:dyDescent="0.25">
      <c r="B40" s="21">
        <v>5000</v>
      </c>
      <c r="C40" s="22">
        <v>6339</v>
      </c>
      <c r="D40" s="41">
        <v>7735.5</v>
      </c>
      <c r="E40" s="41">
        <f>B40+D40</f>
        <v>12735.5</v>
      </c>
      <c r="F40" s="6">
        <f>B40+D40-C40</f>
        <v>6396.5</v>
      </c>
      <c r="G40" s="23"/>
      <c r="H40" s="49">
        <f>1-((C40+G40)/E40)</f>
        <v>0.50225746927878756</v>
      </c>
      <c r="I40" s="23">
        <f>E40-C40-G40</f>
        <v>6396.5</v>
      </c>
    </row>
    <row r="41" spans="2:9" x14ac:dyDescent="0.2">
      <c r="D41" s="112" t="s">
        <v>77</v>
      </c>
    </row>
    <row r="42" spans="2:9" x14ac:dyDescent="0.2">
      <c r="D42" s="112" t="s">
        <v>76</v>
      </c>
    </row>
    <row r="44" spans="2:9" ht="17" thickBot="1" x14ac:dyDescent="0.25"/>
    <row r="45" spans="2:9" x14ac:dyDescent="0.2">
      <c r="B45" s="125"/>
      <c r="D45" s="133" t="s">
        <v>74</v>
      </c>
      <c r="E45" s="134"/>
      <c r="G45" s="117"/>
    </row>
    <row r="46" spans="2:9" x14ac:dyDescent="0.2">
      <c r="B46" s="125"/>
      <c r="D46" s="135" t="s">
        <v>44</v>
      </c>
      <c r="E46" s="136">
        <f>E25+E30+E35+E40</f>
        <v>579531.77</v>
      </c>
      <c r="G46" s="116"/>
    </row>
    <row r="47" spans="2:9" x14ac:dyDescent="0.2">
      <c r="B47" s="125"/>
      <c r="D47" s="135" t="s">
        <v>56</v>
      </c>
      <c r="E47" s="137">
        <f>E46*0.25</f>
        <v>144882.9425</v>
      </c>
    </row>
    <row r="48" spans="2:9" ht="17" thickBot="1" x14ac:dyDescent="0.25">
      <c r="D48" s="138" t="s">
        <v>73</v>
      </c>
      <c r="E48" s="139">
        <f>SUM(E46:E47)</f>
        <v>724414.71250000002</v>
      </c>
    </row>
    <row r="51" spans="6:7" x14ac:dyDescent="0.2">
      <c r="G51" s="116"/>
    </row>
    <row r="52" spans="6:7" x14ac:dyDescent="0.2">
      <c r="F52" s="124"/>
    </row>
    <row r="53" spans="6:7" x14ac:dyDescent="0.2">
      <c r="F53" s="115"/>
    </row>
  </sheetData>
  <mergeCells count="59">
    <mergeCell ref="A3:I3"/>
    <mergeCell ref="A4:A5"/>
    <mergeCell ref="B4:B5"/>
    <mergeCell ref="C4:C5"/>
    <mergeCell ref="D4:D5"/>
    <mergeCell ref="E4:E5"/>
    <mergeCell ref="G4:G5"/>
    <mergeCell ref="H4:H5"/>
    <mergeCell ref="I4:I5"/>
    <mergeCell ref="F4:F5"/>
    <mergeCell ref="I23:I24"/>
    <mergeCell ref="F23:F24"/>
    <mergeCell ref="B17:I17"/>
    <mergeCell ref="B18:B19"/>
    <mergeCell ref="C18:C19"/>
    <mergeCell ref="D18:D19"/>
    <mergeCell ref="E18:E19"/>
    <mergeCell ref="G18:G19"/>
    <mergeCell ref="H18:H19"/>
    <mergeCell ref="I18:I19"/>
    <mergeCell ref="F18:F19"/>
    <mergeCell ref="C23:C24"/>
    <mergeCell ref="D23:D24"/>
    <mergeCell ref="E23:E24"/>
    <mergeCell ref="G23:G24"/>
    <mergeCell ref="H23:H24"/>
    <mergeCell ref="H38:H39"/>
    <mergeCell ref="I38:I39"/>
    <mergeCell ref="F38:F39"/>
    <mergeCell ref="B32:I32"/>
    <mergeCell ref="B33:B34"/>
    <mergeCell ref="C33:C34"/>
    <mergeCell ref="D33:D34"/>
    <mergeCell ref="E33:E34"/>
    <mergeCell ref="G33:G34"/>
    <mergeCell ref="H33:H34"/>
    <mergeCell ref="I33:I34"/>
    <mergeCell ref="F33:F34"/>
    <mergeCell ref="B38:B39"/>
    <mergeCell ref="C38:C39"/>
    <mergeCell ref="D38:D39"/>
    <mergeCell ref="E38:E39"/>
    <mergeCell ref="G38:G39"/>
    <mergeCell ref="G1:I2"/>
    <mergeCell ref="D16:I16"/>
    <mergeCell ref="D31:I31"/>
    <mergeCell ref="D21:H21"/>
    <mergeCell ref="B37:I37"/>
    <mergeCell ref="B27:I27"/>
    <mergeCell ref="B28:B29"/>
    <mergeCell ref="C28:C29"/>
    <mergeCell ref="D28:D29"/>
    <mergeCell ref="E28:E29"/>
    <mergeCell ref="G28:G29"/>
    <mergeCell ref="H28:H29"/>
    <mergeCell ref="I28:I29"/>
    <mergeCell ref="F28:F29"/>
    <mergeCell ref="B22:I22"/>
    <mergeCell ref="B23:B2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50F5-3DDD-CC41-9D46-6668A8F17FEB}">
  <dimension ref="A1:K47"/>
  <sheetViews>
    <sheetView zoomScale="181" zoomScaleNormal="181" workbookViewId="0"/>
  </sheetViews>
  <sheetFormatPr baseColWidth="10" defaultRowHeight="16" x14ac:dyDescent="0.2"/>
  <cols>
    <col min="1" max="1" width="4.83203125" customWidth="1"/>
    <col min="2" max="2" width="8.6640625" customWidth="1"/>
    <col min="3" max="3" width="8.83203125" customWidth="1"/>
    <col min="4" max="4" width="10.83203125" style="43"/>
    <col min="5" max="5" width="11.5" style="43" customWidth="1"/>
    <col min="6" max="6" width="9.6640625" style="35" customWidth="1"/>
    <col min="7" max="7" width="12.6640625" style="30" bestFit="1" customWidth="1"/>
    <col min="8" max="8" width="7.1640625" style="30" customWidth="1"/>
    <col min="9" max="9" width="10.83203125" style="35"/>
  </cols>
  <sheetData>
    <row r="1" spans="1:11" ht="16" customHeight="1" x14ac:dyDescent="0.2">
      <c r="A1" s="26" t="s">
        <v>22</v>
      </c>
      <c r="B1" s="25"/>
      <c r="C1" s="2"/>
      <c r="D1" s="36"/>
      <c r="E1" s="36"/>
      <c r="F1" s="31"/>
      <c r="G1" s="189" t="s">
        <v>85</v>
      </c>
      <c r="H1" s="190"/>
      <c r="I1" s="191"/>
    </row>
    <row r="2" spans="1:11" ht="17" thickBot="1" x14ac:dyDescent="0.25">
      <c r="B2" s="1"/>
      <c r="C2" s="2"/>
      <c r="D2" s="36"/>
      <c r="E2" s="36"/>
      <c r="F2" s="31"/>
      <c r="G2" s="192"/>
      <c r="H2" s="193"/>
      <c r="I2" s="194"/>
    </row>
    <row r="3" spans="1:11" ht="16" customHeight="1" thickBot="1" x14ac:dyDescent="0.25">
      <c r="A3" s="217" t="s">
        <v>9</v>
      </c>
      <c r="B3" s="218"/>
      <c r="C3" s="218"/>
      <c r="D3" s="218"/>
      <c r="E3" s="218"/>
      <c r="F3" s="218"/>
      <c r="G3" s="219"/>
      <c r="H3" s="219"/>
      <c r="I3" s="220"/>
    </row>
    <row r="4" spans="1:11" ht="16" customHeight="1" x14ac:dyDescent="0.2">
      <c r="A4" s="221" t="s">
        <v>20</v>
      </c>
      <c r="B4" s="223" t="s">
        <v>1</v>
      </c>
      <c r="C4" s="202" t="s">
        <v>2</v>
      </c>
      <c r="D4" s="204" t="s">
        <v>3</v>
      </c>
      <c r="E4" s="204" t="s">
        <v>21</v>
      </c>
      <c r="F4" s="236" t="s">
        <v>30</v>
      </c>
      <c r="G4" s="231" t="s">
        <v>40</v>
      </c>
      <c r="H4" s="233" t="s">
        <v>28</v>
      </c>
      <c r="I4" s="208" t="s">
        <v>33</v>
      </c>
    </row>
    <row r="5" spans="1:11" ht="17" thickBot="1" x14ac:dyDescent="0.25">
      <c r="A5" s="222"/>
      <c r="B5" s="224"/>
      <c r="C5" s="203"/>
      <c r="D5" s="205"/>
      <c r="E5" s="205"/>
      <c r="F5" s="237"/>
      <c r="G5" s="232"/>
      <c r="H5" s="234"/>
      <c r="I5" s="235"/>
      <c r="K5" s="157"/>
    </row>
    <row r="6" spans="1:11" x14ac:dyDescent="0.2">
      <c r="A6" s="7" t="s">
        <v>10</v>
      </c>
      <c r="B6" s="11">
        <v>1</v>
      </c>
      <c r="C6" s="16">
        <v>0.54</v>
      </c>
      <c r="D6" s="57" t="s">
        <v>25</v>
      </c>
      <c r="E6" s="37">
        <f>B6</f>
        <v>1</v>
      </c>
      <c r="F6" s="170">
        <f>E6-C6</f>
        <v>0.45999999999999996</v>
      </c>
      <c r="G6" s="172"/>
      <c r="H6" s="176">
        <f>1-((C6+G6)/E6)</f>
        <v>0.45999999999999996</v>
      </c>
      <c r="I6" s="185">
        <f>E6-C6-G6</f>
        <v>0.45999999999999996</v>
      </c>
    </row>
    <row r="7" spans="1:11" x14ac:dyDescent="0.2">
      <c r="A7" s="8" t="s">
        <v>11</v>
      </c>
      <c r="B7" s="12">
        <v>6</v>
      </c>
      <c r="C7" s="13">
        <v>1.42</v>
      </c>
      <c r="D7" s="57" t="s">
        <v>25</v>
      </c>
      <c r="E7" s="37">
        <f>B7</f>
        <v>6</v>
      </c>
      <c r="F7" s="181">
        <f>E7-C7</f>
        <v>4.58</v>
      </c>
      <c r="G7" s="173"/>
      <c r="H7" s="176">
        <f t="shared" ref="H7:H15" si="0">1-((C7+G7)/E7)</f>
        <v>0.76333333333333331</v>
      </c>
      <c r="I7" s="172">
        <f>E7-C7-G7</f>
        <v>4.58</v>
      </c>
    </row>
    <row r="8" spans="1:11" x14ac:dyDescent="0.2">
      <c r="A8" s="8" t="s">
        <v>12</v>
      </c>
      <c r="B8" s="13">
        <v>9</v>
      </c>
      <c r="C8" s="13">
        <v>3.38</v>
      </c>
      <c r="D8" s="38">
        <v>-2.19</v>
      </c>
      <c r="E8" s="37">
        <f t="shared" ref="E8:E10" si="1">B8+D8</f>
        <v>6.8100000000000005</v>
      </c>
      <c r="F8" s="181">
        <f>E8-C8</f>
        <v>3.4300000000000006</v>
      </c>
      <c r="G8" s="173"/>
      <c r="H8" s="176">
        <f t="shared" si="0"/>
        <v>0.50367107195301031</v>
      </c>
      <c r="I8" s="172">
        <f t="shared" ref="I8:I15" si="2">E8-C8-G8</f>
        <v>3.4300000000000006</v>
      </c>
    </row>
    <row r="9" spans="1:11" x14ac:dyDescent="0.2">
      <c r="A9" s="8" t="s">
        <v>13</v>
      </c>
      <c r="B9" s="12">
        <v>24</v>
      </c>
      <c r="C9" s="13">
        <v>9.65</v>
      </c>
      <c r="D9" s="38">
        <v>-2.2999999999999998</v>
      </c>
      <c r="E9" s="37">
        <f t="shared" si="1"/>
        <v>21.7</v>
      </c>
      <c r="F9" s="181">
        <f>E9-C9</f>
        <v>12.049999999999999</v>
      </c>
      <c r="G9" s="173"/>
      <c r="H9" s="176">
        <f t="shared" si="0"/>
        <v>0.5552995391705069</v>
      </c>
      <c r="I9" s="172">
        <f t="shared" si="2"/>
        <v>12.049999999999999</v>
      </c>
    </row>
    <row r="10" spans="1:11" x14ac:dyDescent="0.2">
      <c r="A10" s="8" t="s">
        <v>14</v>
      </c>
      <c r="B10" s="12">
        <v>15</v>
      </c>
      <c r="C10" s="13">
        <v>8.27</v>
      </c>
      <c r="D10" s="38">
        <v>-2</v>
      </c>
      <c r="E10" s="37">
        <f t="shared" si="1"/>
        <v>13</v>
      </c>
      <c r="F10" s="181">
        <f t="shared" ref="F10:F14" si="3">E10-C10</f>
        <v>4.7300000000000004</v>
      </c>
      <c r="G10" s="173"/>
      <c r="H10" s="176">
        <f t="shared" si="0"/>
        <v>0.36384615384615393</v>
      </c>
      <c r="I10" s="172">
        <f t="shared" si="2"/>
        <v>4.7300000000000004</v>
      </c>
    </row>
    <row r="11" spans="1:11" x14ac:dyDescent="0.2">
      <c r="A11" s="8" t="s">
        <v>15</v>
      </c>
      <c r="B11" s="12">
        <v>12</v>
      </c>
      <c r="C11" s="13">
        <v>5.0599999999999996</v>
      </c>
      <c r="D11" s="57" t="s">
        <v>25</v>
      </c>
      <c r="E11" s="37">
        <f>B11</f>
        <v>12</v>
      </c>
      <c r="F11" s="181">
        <f t="shared" si="3"/>
        <v>6.94</v>
      </c>
      <c r="G11" s="173"/>
      <c r="H11" s="176">
        <f t="shared" si="0"/>
        <v>0.57833333333333337</v>
      </c>
      <c r="I11" s="172">
        <f t="shared" si="2"/>
        <v>6.94</v>
      </c>
    </row>
    <row r="12" spans="1:11" x14ac:dyDescent="0.2">
      <c r="A12" s="8" t="s">
        <v>16</v>
      </c>
      <c r="B12" s="12">
        <v>6</v>
      </c>
      <c r="C12" s="13">
        <v>1.29</v>
      </c>
      <c r="D12" s="57" t="s">
        <v>25</v>
      </c>
      <c r="E12" s="37">
        <f>B12</f>
        <v>6</v>
      </c>
      <c r="F12" s="181">
        <f t="shared" si="3"/>
        <v>4.71</v>
      </c>
      <c r="G12" s="173"/>
      <c r="H12" s="176">
        <f t="shared" si="0"/>
        <v>0.78500000000000003</v>
      </c>
      <c r="I12" s="172">
        <f t="shared" si="2"/>
        <v>4.71</v>
      </c>
    </row>
    <row r="13" spans="1:11" x14ac:dyDescent="0.2">
      <c r="A13" s="8" t="s">
        <v>17</v>
      </c>
      <c r="B13" s="12">
        <v>5</v>
      </c>
      <c r="C13" s="13">
        <v>0.52</v>
      </c>
      <c r="D13" s="57" t="s">
        <v>25</v>
      </c>
      <c r="E13" s="37">
        <f>B13</f>
        <v>5</v>
      </c>
      <c r="F13" s="181">
        <f t="shared" si="3"/>
        <v>4.4800000000000004</v>
      </c>
      <c r="G13" s="173"/>
      <c r="H13" s="176">
        <f t="shared" si="0"/>
        <v>0.89600000000000002</v>
      </c>
      <c r="I13" s="172">
        <f t="shared" si="2"/>
        <v>4.4800000000000004</v>
      </c>
      <c r="K13" s="157"/>
    </row>
    <row r="14" spans="1:11" ht="17" thickBot="1" x14ac:dyDescent="0.25">
      <c r="A14" s="9" t="s">
        <v>18</v>
      </c>
      <c r="B14" s="14">
        <v>0</v>
      </c>
      <c r="C14" s="19">
        <v>0</v>
      </c>
      <c r="D14" s="57" t="s">
        <v>25</v>
      </c>
      <c r="E14" s="37">
        <f>B14</f>
        <v>0</v>
      </c>
      <c r="F14" s="181">
        <f t="shared" si="3"/>
        <v>0</v>
      </c>
      <c r="G14" s="183">
        <v>0</v>
      </c>
      <c r="H14" s="184">
        <v>0</v>
      </c>
      <c r="I14" s="180">
        <f t="shared" si="2"/>
        <v>0</v>
      </c>
    </row>
    <row r="15" spans="1:11" ht="17" thickBot="1" x14ac:dyDescent="0.25">
      <c r="A15" s="10" t="s">
        <v>19</v>
      </c>
      <c r="B15" s="15">
        <f>SUM(B6:B14)</f>
        <v>78</v>
      </c>
      <c r="C15" s="20">
        <f>SUM(C6:C14)</f>
        <v>30.129999999999995</v>
      </c>
      <c r="D15" s="40">
        <f>D8+D9+D10</f>
        <v>-6.49</v>
      </c>
      <c r="E15" s="40">
        <f>SUM(E6:E14)</f>
        <v>71.509999999999991</v>
      </c>
      <c r="F15" s="33">
        <f>SUM(F6:F14)</f>
        <v>41.379999999999995</v>
      </c>
      <c r="G15" s="182"/>
      <c r="H15" s="159">
        <f t="shared" si="0"/>
        <v>0.57866032722696126</v>
      </c>
      <c r="I15" s="165">
        <f t="shared" si="2"/>
        <v>41.379999999999995</v>
      </c>
    </row>
    <row r="16" spans="1:11" ht="16" customHeight="1" thickBot="1" x14ac:dyDescent="0.25">
      <c r="B16" s="2"/>
      <c r="C16" s="2"/>
      <c r="D16" s="110" t="s">
        <v>71</v>
      </c>
      <c r="E16" s="36"/>
      <c r="F16" s="31"/>
      <c r="G16" s="27"/>
      <c r="H16" s="27"/>
      <c r="I16" s="31"/>
    </row>
    <row r="17" spans="2:9" ht="17" customHeight="1" thickBot="1" x14ac:dyDescent="0.25">
      <c r="B17" s="214" t="s">
        <v>9</v>
      </c>
      <c r="C17" s="215"/>
      <c r="D17" s="215"/>
      <c r="E17" s="215"/>
      <c r="F17" s="215"/>
      <c r="G17" s="215"/>
      <c r="H17" s="215"/>
      <c r="I17" s="216"/>
    </row>
    <row r="18" spans="2:9" ht="16" customHeight="1" x14ac:dyDescent="0.2">
      <c r="B18" s="202" t="s">
        <v>1</v>
      </c>
      <c r="C18" s="202" t="s">
        <v>2</v>
      </c>
      <c r="D18" s="204" t="s">
        <v>3</v>
      </c>
      <c r="E18" s="204" t="s">
        <v>21</v>
      </c>
      <c r="F18" s="210" t="s">
        <v>30</v>
      </c>
      <c r="G18" s="229" t="s">
        <v>40</v>
      </c>
      <c r="H18" s="229" t="s">
        <v>28</v>
      </c>
      <c r="I18" s="208" t="s">
        <v>33</v>
      </c>
    </row>
    <row r="19" spans="2:9" ht="17" thickBot="1" x14ac:dyDescent="0.25">
      <c r="B19" s="203"/>
      <c r="C19" s="203"/>
      <c r="D19" s="205"/>
      <c r="E19" s="205"/>
      <c r="F19" s="211"/>
      <c r="G19" s="230"/>
      <c r="H19" s="230"/>
      <c r="I19" s="209"/>
    </row>
    <row r="20" spans="2:9" ht="17" thickBot="1" x14ac:dyDescent="0.25">
      <c r="B20" s="3">
        <v>78</v>
      </c>
      <c r="C20" s="4">
        <v>30.13</v>
      </c>
      <c r="D20" s="41">
        <f>D15</f>
        <v>-6.49</v>
      </c>
      <c r="E20" s="41">
        <f>E15</f>
        <v>71.509999999999991</v>
      </c>
      <c r="F20" s="33">
        <f>F15</f>
        <v>41.379999999999995</v>
      </c>
      <c r="G20" s="5"/>
      <c r="H20" s="159">
        <f t="shared" ref="H20" si="4">1-((C20+G20)/E20)</f>
        <v>0.57866032722696126</v>
      </c>
      <c r="I20" s="165">
        <f t="shared" ref="I20" si="5">E20-C20-G20</f>
        <v>41.379999999999995</v>
      </c>
    </row>
    <row r="21" spans="2:9" ht="27" customHeight="1" thickBot="1" x14ac:dyDescent="0.25">
      <c r="B21" s="2"/>
      <c r="C21" s="2"/>
      <c r="D21" s="110" t="s">
        <v>71</v>
      </c>
      <c r="E21" s="36"/>
      <c r="F21" s="31"/>
      <c r="G21" s="27"/>
      <c r="H21" s="27"/>
      <c r="I21" s="31"/>
    </row>
    <row r="22" spans="2:9" ht="17" thickBot="1" x14ac:dyDescent="0.25">
      <c r="B22" s="199" t="s">
        <v>5</v>
      </c>
      <c r="C22" s="200"/>
      <c r="D22" s="200"/>
      <c r="E22" s="200"/>
      <c r="F22" s="200"/>
      <c r="G22" s="200"/>
      <c r="H22" s="200"/>
      <c r="I22" s="201"/>
    </row>
    <row r="23" spans="2:9" ht="16" customHeight="1" x14ac:dyDescent="0.2">
      <c r="B23" s="202" t="s">
        <v>1</v>
      </c>
      <c r="C23" s="202" t="s">
        <v>2</v>
      </c>
      <c r="D23" s="204" t="s">
        <v>3</v>
      </c>
      <c r="E23" s="204" t="s">
        <v>21</v>
      </c>
      <c r="F23" s="210" t="s">
        <v>31</v>
      </c>
      <c r="G23" s="229" t="s">
        <v>78</v>
      </c>
      <c r="H23" s="229" t="s">
        <v>0</v>
      </c>
      <c r="I23" s="208" t="s">
        <v>32</v>
      </c>
    </row>
    <row r="24" spans="2:9" ht="17" thickBot="1" x14ac:dyDescent="0.25">
      <c r="B24" s="203"/>
      <c r="C24" s="203"/>
      <c r="D24" s="205"/>
      <c r="E24" s="205"/>
      <c r="F24" s="211"/>
      <c r="G24" s="230"/>
      <c r="H24" s="230"/>
      <c r="I24" s="209"/>
    </row>
    <row r="25" spans="2:9" ht="17" thickBot="1" x14ac:dyDescent="0.25">
      <c r="B25" s="21">
        <v>347287</v>
      </c>
      <c r="C25" s="22">
        <v>132840</v>
      </c>
      <c r="D25" s="41">
        <f>-10259.42-18653.49</f>
        <v>-28912.910000000003</v>
      </c>
      <c r="E25" s="41">
        <f>B25+D25</f>
        <v>318374.08999999997</v>
      </c>
      <c r="F25" s="24">
        <f>E25-C25</f>
        <v>185534.08999999997</v>
      </c>
      <c r="G25" s="23"/>
      <c r="H25" s="159">
        <f t="shared" ref="H25" si="6">1-((C25+G25)/E25)</f>
        <v>0.58275499114893425</v>
      </c>
      <c r="I25" s="166">
        <f t="shared" ref="I25" si="7">E25-C25-G25</f>
        <v>185534.08999999997</v>
      </c>
    </row>
    <row r="26" spans="2:9" ht="17" thickBot="1" x14ac:dyDescent="0.25">
      <c r="B26" s="2"/>
      <c r="C26" s="2"/>
      <c r="D26" s="110" t="s">
        <v>71</v>
      </c>
      <c r="E26" s="36"/>
      <c r="F26" s="31"/>
      <c r="G26" s="27"/>
      <c r="H26" s="27"/>
      <c r="I26" s="31"/>
    </row>
    <row r="27" spans="2:9" ht="17" customHeight="1" thickBot="1" x14ac:dyDescent="0.25">
      <c r="B27" s="199" t="s">
        <v>6</v>
      </c>
      <c r="C27" s="200"/>
      <c r="D27" s="200"/>
      <c r="E27" s="200"/>
      <c r="F27" s="200"/>
      <c r="G27" s="200"/>
      <c r="H27" s="200"/>
      <c r="I27" s="201"/>
    </row>
    <row r="28" spans="2:9" ht="16" customHeight="1" x14ac:dyDescent="0.2">
      <c r="B28" s="202" t="s">
        <v>1</v>
      </c>
      <c r="C28" s="202" t="s">
        <v>2</v>
      </c>
      <c r="D28" s="204" t="s">
        <v>3</v>
      </c>
      <c r="E28" s="204" t="s">
        <v>21</v>
      </c>
      <c r="F28" s="210" t="s">
        <v>31</v>
      </c>
      <c r="G28" s="229" t="s">
        <v>79</v>
      </c>
      <c r="H28" s="229" t="s">
        <v>28</v>
      </c>
      <c r="I28" s="208" t="s">
        <v>32</v>
      </c>
    </row>
    <row r="29" spans="2:9" ht="17" thickBot="1" x14ac:dyDescent="0.25">
      <c r="B29" s="203"/>
      <c r="C29" s="203"/>
      <c r="D29" s="205"/>
      <c r="E29" s="205"/>
      <c r="F29" s="211"/>
      <c r="G29" s="230"/>
      <c r="H29" s="230"/>
      <c r="I29" s="209"/>
    </row>
    <row r="30" spans="2:9" ht="17" thickBot="1" x14ac:dyDescent="0.25">
      <c r="B30" s="21">
        <v>48000</v>
      </c>
      <c r="C30" s="22">
        <v>19746</v>
      </c>
      <c r="D30" s="44" t="s">
        <v>25</v>
      </c>
      <c r="E30" s="42">
        <f>B30</f>
        <v>48000</v>
      </c>
      <c r="F30" s="24">
        <f>E30-C30</f>
        <v>28254</v>
      </c>
      <c r="G30" s="23"/>
      <c r="H30" s="159">
        <f t="shared" ref="H30" si="8">1-((C30+G30)/E30)</f>
        <v>0.58862499999999995</v>
      </c>
      <c r="I30" s="166">
        <f t="shared" ref="I30" si="9">E30-C30-G30</f>
        <v>28254</v>
      </c>
    </row>
    <row r="31" spans="2:9" ht="17" thickBot="1" x14ac:dyDescent="0.25">
      <c r="B31" s="2"/>
      <c r="C31" s="2"/>
      <c r="D31" s="36"/>
      <c r="E31" s="36"/>
      <c r="F31" s="31"/>
      <c r="G31" s="27"/>
      <c r="H31" s="27"/>
      <c r="I31" s="31"/>
    </row>
    <row r="32" spans="2:9" ht="17" customHeight="1" thickBot="1" x14ac:dyDescent="0.25">
      <c r="B32" s="199" t="s">
        <v>7</v>
      </c>
      <c r="C32" s="200"/>
      <c r="D32" s="200"/>
      <c r="E32" s="200"/>
      <c r="F32" s="200"/>
      <c r="G32" s="200"/>
      <c r="H32" s="200"/>
      <c r="I32" s="201"/>
    </row>
    <row r="33" spans="2:10" ht="16" customHeight="1" x14ac:dyDescent="0.2">
      <c r="B33" s="202" t="s">
        <v>1</v>
      </c>
      <c r="C33" s="202" t="s">
        <v>2</v>
      </c>
      <c r="D33" s="204" t="s">
        <v>3</v>
      </c>
      <c r="E33" s="204" t="s">
        <v>21</v>
      </c>
      <c r="F33" s="210" t="s">
        <v>31</v>
      </c>
      <c r="G33" s="229" t="s">
        <v>79</v>
      </c>
      <c r="H33" s="229" t="s">
        <v>28</v>
      </c>
      <c r="I33" s="208" t="s">
        <v>32</v>
      </c>
    </row>
    <row r="34" spans="2:10" ht="17" thickBot="1" x14ac:dyDescent="0.25">
      <c r="B34" s="203"/>
      <c r="C34" s="203"/>
      <c r="D34" s="205"/>
      <c r="E34" s="205"/>
      <c r="F34" s="211"/>
      <c r="G34" s="230"/>
      <c r="H34" s="230"/>
      <c r="I34" s="209"/>
    </row>
    <row r="35" spans="2:10" ht="17" thickBot="1" x14ac:dyDescent="0.25">
      <c r="B35" s="21">
        <v>10000</v>
      </c>
      <c r="C35" s="22">
        <v>4791</v>
      </c>
      <c r="D35" s="42">
        <v>-990</v>
      </c>
      <c r="E35" s="42">
        <f>B35+D35</f>
        <v>9010</v>
      </c>
      <c r="F35" s="34">
        <f>E35-C35</f>
        <v>4219</v>
      </c>
      <c r="G35" s="23"/>
      <c r="H35" s="159">
        <f t="shared" ref="H35" si="10">1-((C35+G35)/E35)</f>
        <v>0.46825749167591568</v>
      </c>
      <c r="I35" s="166">
        <f t="shared" ref="I35" si="11">E35-C35-G35</f>
        <v>4219</v>
      </c>
    </row>
    <row r="36" spans="2:10" ht="17" thickBot="1" x14ac:dyDescent="0.25">
      <c r="D36" s="53" t="s">
        <v>35</v>
      </c>
      <c r="E36" s="54"/>
    </row>
    <row r="37" spans="2:10" ht="17" thickBot="1" x14ac:dyDescent="0.25">
      <c r="B37" s="199" t="s">
        <v>8</v>
      </c>
      <c r="C37" s="200"/>
      <c r="D37" s="200"/>
      <c r="E37" s="200"/>
      <c r="F37" s="200"/>
      <c r="G37" s="200"/>
      <c r="H37" s="200"/>
      <c r="I37" s="201"/>
    </row>
    <row r="38" spans="2:10" ht="16" customHeight="1" x14ac:dyDescent="0.2">
      <c r="B38" s="202" t="s">
        <v>1</v>
      </c>
      <c r="C38" s="202" t="s">
        <v>2</v>
      </c>
      <c r="D38" s="204" t="s">
        <v>3</v>
      </c>
      <c r="E38" s="204" t="s">
        <v>21</v>
      </c>
      <c r="F38" s="210" t="s">
        <v>31</v>
      </c>
      <c r="G38" s="229" t="s">
        <v>79</v>
      </c>
      <c r="H38" s="229" t="s">
        <v>28</v>
      </c>
      <c r="I38" s="208" t="s">
        <v>32</v>
      </c>
    </row>
    <row r="39" spans="2:10" ht="17" thickBot="1" x14ac:dyDescent="0.25">
      <c r="B39" s="203"/>
      <c r="C39" s="203"/>
      <c r="D39" s="205"/>
      <c r="E39" s="205"/>
      <c r="F39" s="211"/>
      <c r="G39" s="230"/>
      <c r="H39" s="230"/>
      <c r="I39" s="209"/>
    </row>
    <row r="40" spans="2:10" ht="17" thickBot="1" x14ac:dyDescent="0.25">
      <c r="B40" s="21">
        <v>9000</v>
      </c>
      <c r="C40" s="22">
        <v>1725</v>
      </c>
      <c r="D40" s="41">
        <v>-958.5</v>
      </c>
      <c r="E40" s="41">
        <f>B40+D40</f>
        <v>8041.5</v>
      </c>
      <c r="F40" s="6">
        <f>E40-C40</f>
        <v>6316.5</v>
      </c>
      <c r="G40" s="23"/>
      <c r="H40" s="159">
        <f t="shared" ref="H40" si="12">1-((C40+G40)/E40)</f>
        <v>0.78548778213019954</v>
      </c>
      <c r="I40" s="166">
        <f t="shared" ref="I40" si="13">E40-C40-G40</f>
        <v>6316.5</v>
      </c>
    </row>
    <row r="41" spans="2:10" x14ac:dyDescent="0.2">
      <c r="D41" s="53" t="s">
        <v>38</v>
      </c>
    </row>
    <row r="43" spans="2:10" ht="17" thickBot="1" x14ac:dyDescent="0.25">
      <c r="E43" s="113"/>
      <c r="F43" s="118"/>
      <c r="G43" s="119"/>
    </row>
    <row r="44" spans="2:10" x14ac:dyDescent="0.2">
      <c r="D44" s="133" t="s">
        <v>74</v>
      </c>
      <c r="E44" s="134"/>
    </row>
    <row r="45" spans="2:10" x14ac:dyDescent="0.2">
      <c r="D45" s="135" t="s">
        <v>44</v>
      </c>
      <c r="E45" s="136">
        <v>383425.59</v>
      </c>
      <c r="G45" s="121"/>
      <c r="J45" s="75"/>
    </row>
    <row r="46" spans="2:10" x14ac:dyDescent="0.2">
      <c r="D46" s="135" t="s">
        <v>56</v>
      </c>
      <c r="E46" s="137">
        <f>E45*0.25</f>
        <v>95856.397500000006</v>
      </c>
    </row>
    <row r="47" spans="2:10" ht="17" thickBot="1" x14ac:dyDescent="0.25">
      <c r="D47" s="138" t="s">
        <v>73</v>
      </c>
      <c r="E47" s="139">
        <f>SUM(E45:E46)</f>
        <v>479281.98750000005</v>
      </c>
    </row>
  </sheetData>
  <mergeCells count="56">
    <mergeCell ref="G4:G5"/>
    <mergeCell ref="H4:H5"/>
    <mergeCell ref="I4:I5"/>
    <mergeCell ref="F4:F5"/>
    <mergeCell ref="B37:I37"/>
    <mergeCell ref="B38:B39"/>
    <mergeCell ref="C38:C39"/>
    <mergeCell ref="D38:D39"/>
    <mergeCell ref="G38:G39"/>
    <mergeCell ref="H38:H39"/>
    <mergeCell ref="I38:I39"/>
    <mergeCell ref="B28:B29"/>
    <mergeCell ref="G18:G19"/>
    <mergeCell ref="H18:H19"/>
    <mergeCell ref="I18:I19"/>
    <mergeCell ref="B17:I17"/>
    <mergeCell ref="B18:B19"/>
    <mergeCell ref="C18:C19"/>
    <mergeCell ref="D18:D19"/>
    <mergeCell ref="F18:F19"/>
    <mergeCell ref="C28:C29"/>
    <mergeCell ref="D28:D29"/>
    <mergeCell ref="G28:G29"/>
    <mergeCell ref="H28:H29"/>
    <mergeCell ref="I28:I29"/>
    <mergeCell ref="F38:F39"/>
    <mergeCell ref="E33:E34"/>
    <mergeCell ref="E38:E39"/>
    <mergeCell ref="B4:B5"/>
    <mergeCell ref="E4:E5"/>
    <mergeCell ref="E18:E19"/>
    <mergeCell ref="E23:E24"/>
    <mergeCell ref="E28:E29"/>
    <mergeCell ref="B22:I22"/>
    <mergeCell ref="B23:B24"/>
    <mergeCell ref="C23:C24"/>
    <mergeCell ref="D23:D24"/>
    <mergeCell ref="G23:G24"/>
    <mergeCell ref="H23:H24"/>
    <mergeCell ref="I23:I24"/>
    <mergeCell ref="B27:I27"/>
    <mergeCell ref="G1:I2"/>
    <mergeCell ref="F23:F24"/>
    <mergeCell ref="F28:F29"/>
    <mergeCell ref="F33:F34"/>
    <mergeCell ref="A3:I3"/>
    <mergeCell ref="A4:A5"/>
    <mergeCell ref="B32:I32"/>
    <mergeCell ref="B33:B34"/>
    <mergeCell ref="C33:C34"/>
    <mergeCell ref="D33:D34"/>
    <mergeCell ref="G33:G34"/>
    <mergeCell ref="H33:H34"/>
    <mergeCell ref="I33:I34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A4FA-664B-EB41-8832-7FB54485DF84}">
  <dimension ref="A1:I48"/>
  <sheetViews>
    <sheetView zoomScale="180" zoomScaleNormal="180" workbookViewId="0"/>
  </sheetViews>
  <sheetFormatPr baseColWidth="10" defaultRowHeight="16" x14ac:dyDescent="0.2"/>
  <cols>
    <col min="1" max="1" width="4.83203125" customWidth="1"/>
    <col min="2" max="2" width="7.83203125" customWidth="1"/>
    <col min="3" max="3" width="9" customWidth="1"/>
    <col min="4" max="4" width="10.83203125" style="43"/>
    <col min="5" max="5" width="11.5" style="43" customWidth="1"/>
    <col min="6" max="6" width="9.83203125" style="35" customWidth="1"/>
    <col min="7" max="7" width="10.5" style="30" customWidth="1"/>
    <col min="8" max="8" width="7.1640625" style="30" customWidth="1"/>
    <col min="9" max="9" width="10.83203125" style="35"/>
  </cols>
  <sheetData>
    <row r="1" spans="1:9" x14ac:dyDescent="0.2">
      <c r="A1" s="26" t="s">
        <v>24</v>
      </c>
      <c r="B1" s="25"/>
      <c r="C1" s="2"/>
      <c r="D1" s="36"/>
      <c r="E1" s="36"/>
      <c r="F1" s="31"/>
      <c r="G1" s="189" t="s">
        <v>85</v>
      </c>
      <c r="H1" s="190"/>
      <c r="I1" s="191"/>
    </row>
    <row r="2" spans="1:9" ht="17" thickBot="1" x14ac:dyDescent="0.25">
      <c r="B2" s="1"/>
      <c r="C2" s="2"/>
      <c r="D2" s="36"/>
      <c r="E2" s="36"/>
      <c r="F2" s="31"/>
      <c r="G2" s="192"/>
      <c r="H2" s="193"/>
      <c r="I2" s="194"/>
    </row>
    <row r="3" spans="1:9" ht="16" customHeight="1" thickBot="1" x14ac:dyDescent="0.25">
      <c r="A3" s="217" t="s">
        <v>9</v>
      </c>
      <c r="B3" s="218"/>
      <c r="C3" s="218"/>
      <c r="D3" s="218"/>
      <c r="E3" s="218"/>
      <c r="F3" s="218"/>
      <c r="G3" s="219"/>
      <c r="H3" s="219"/>
      <c r="I3"/>
    </row>
    <row r="4" spans="1:9" x14ac:dyDescent="0.2">
      <c r="A4" s="221" t="s">
        <v>20</v>
      </c>
      <c r="B4" s="223" t="s">
        <v>1</v>
      </c>
      <c r="C4" s="202" t="s">
        <v>2</v>
      </c>
      <c r="D4" s="204" t="s">
        <v>3</v>
      </c>
      <c r="E4" s="204" t="s">
        <v>21</v>
      </c>
      <c r="F4" s="210" t="s">
        <v>30</v>
      </c>
      <c r="G4" s="229" t="s">
        <v>39</v>
      </c>
      <c r="H4" s="229" t="s">
        <v>28</v>
      </c>
      <c r="I4" s="208" t="s">
        <v>33</v>
      </c>
    </row>
    <row r="5" spans="1:9" ht="17" thickBot="1" x14ac:dyDescent="0.25">
      <c r="A5" s="222"/>
      <c r="B5" s="224"/>
      <c r="C5" s="203"/>
      <c r="D5" s="205"/>
      <c r="E5" s="205"/>
      <c r="F5" s="211"/>
      <c r="G5" s="230"/>
      <c r="H5" s="230"/>
      <c r="I5" s="209"/>
    </row>
    <row r="6" spans="1:9" x14ac:dyDescent="0.2">
      <c r="A6" s="7" t="s">
        <v>10</v>
      </c>
      <c r="B6" s="11">
        <v>1</v>
      </c>
      <c r="C6" s="16">
        <v>0.28000000000000003</v>
      </c>
      <c r="D6" s="57" t="s">
        <v>25</v>
      </c>
      <c r="E6" s="37">
        <v>1</v>
      </c>
      <c r="F6" s="18">
        <f>E6-C6</f>
        <v>0.72</v>
      </c>
      <c r="G6" s="17"/>
      <c r="H6" s="51">
        <f>1-((C6+G6)/E6)</f>
        <v>0.72</v>
      </c>
      <c r="I6" s="149">
        <f>E6-C6-G6</f>
        <v>0.72</v>
      </c>
    </row>
    <row r="7" spans="1:9" x14ac:dyDescent="0.2">
      <c r="A7" s="8" t="s">
        <v>11</v>
      </c>
      <c r="B7" s="12">
        <v>6</v>
      </c>
      <c r="C7" s="13">
        <v>0</v>
      </c>
      <c r="D7" s="57" t="s">
        <v>25</v>
      </c>
      <c r="E7" s="38">
        <f>B7</f>
        <v>6</v>
      </c>
      <c r="F7" s="32">
        <f>E7-C7</f>
        <v>6</v>
      </c>
      <c r="G7" s="28"/>
      <c r="H7" s="51">
        <f t="shared" ref="H7:H13" si="0">1-((C7+G7)/E7)</f>
        <v>1</v>
      </c>
      <c r="I7" s="149">
        <f t="shared" ref="I7:I13" si="1">E7-C7-G7</f>
        <v>6</v>
      </c>
    </row>
    <row r="8" spans="1:9" x14ac:dyDescent="0.2">
      <c r="A8" s="8" t="s">
        <v>12</v>
      </c>
      <c r="B8" s="13">
        <v>10</v>
      </c>
      <c r="C8" s="13">
        <v>2.08</v>
      </c>
      <c r="D8" s="57" t="s">
        <v>25</v>
      </c>
      <c r="E8" s="38">
        <f t="shared" ref="E8:E14" si="2">B8</f>
        <v>10</v>
      </c>
      <c r="F8" s="32">
        <f t="shared" ref="F8:F14" si="3">E8-C8</f>
        <v>7.92</v>
      </c>
      <c r="G8" s="28"/>
      <c r="H8" s="51">
        <f t="shared" si="0"/>
        <v>0.79200000000000004</v>
      </c>
      <c r="I8" s="149">
        <f t="shared" si="1"/>
        <v>7.92</v>
      </c>
    </row>
    <row r="9" spans="1:9" x14ac:dyDescent="0.2">
      <c r="A9" s="8" t="s">
        <v>13</v>
      </c>
      <c r="B9" s="12">
        <v>0.5</v>
      </c>
      <c r="C9" s="13">
        <v>0</v>
      </c>
      <c r="D9" s="57" t="s">
        <v>25</v>
      </c>
      <c r="E9" s="38">
        <f t="shared" si="2"/>
        <v>0.5</v>
      </c>
      <c r="F9" s="32">
        <f t="shared" si="3"/>
        <v>0.5</v>
      </c>
      <c r="G9" s="28"/>
      <c r="H9" s="51">
        <f t="shared" si="0"/>
        <v>1</v>
      </c>
      <c r="I9" s="149">
        <f t="shared" si="1"/>
        <v>0.5</v>
      </c>
    </row>
    <row r="10" spans="1:9" x14ac:dyDescent="0.2">
      <c r="A10" s="8" t="s">
        <v>14</v>
      </c>
      <c r="B10" s="12">
        <v>9</v>
      </c>
      <c r="C10" s="13">
        <v>0.9</v>
      </c>
      <c r="D10" s="57" t="s">
        <v>25</v>
      </c>
      <c r="E10" s="38">
        <f t="shared" si="2"/>
        <v>9</v>
      </c>
      <c r="F10" s="32">
        <f t="shared" si="3"/>
        <v>8.1</v>
      </c>
      <c r="G10" s="28"/>
      <c r="H10" s="51">
        <f t="shared" si="0"/>
        <v>0.9</v>
      </c>
      <c r="I10" s="149">
        <f t="shared" si="1"/>
        <v>8.1</v>
      </c>
    </row>
    <row r="11" spans="1:9" x14ac:dyDescent="0.2">
      <c r="A11" s="8" t="s">
        <v>15</v>
      </c>
      <c r="B11" s="12">
        <v>17</v>
      </c>
      <c r="C11" s="13">
        <v>9.15</v>
      </c>
      <c r="D11" s="57" t="s">
        <v>25</v>
      </c>
      <c r="E11" s="38">
        <f t="shared" si="2"/>
        <v>17</v>
      </c>
      <c r="F11" s="32">
        <f t="shared" si="3"/>
        <v>7.85</v>
      </c>
      <c r="G11" s="28"/>
      <c r="H11" s="51">
        <f t="shared" si="0"/>
        <v>0.46176470588235297</v>
      </c>
      <c r="I11" s="149">
        <f t="shared" si="1"/>
        <v>7.85</v>
      </c>
    </row>
    <row r="12" spans="1:9" x14ac:dyDescent="0.2">
      <c r="A12" s="8" t="s">
        <v>16</v>
      </c>
      <c r="B12" s="12">
        <v>6</v>
      </c>
      <c r="C12" s="13">
        <v>0.04</v>
      </c>
      <c r="D12" s="57" t="s">
        <v>25</v>
      </c>
      <c r="E12" s="38">
        <f t="shared" si="2"/>
        <v>6</v>
      </c>
      <c r="F12" s="32">
        <f t="shared" si="3"/>
        <v>5.96</v>
      </c>
      <c r="G12" s="28"/>
      <c r="H12" s="51">
        <f t="shared" si="0"/>
        <v>0.99333333333333329</v>
      </c>
      <c r="I12" s="149">
        <f t="shared" si="1"/>
        <v>5.96</v>
      </c>
    </row>
    <row r="13" spans="1:9" x14ac:dyDescent="0.2">
      <c r="A13" s="8" t="s">
        <v>17</v>
      </c>
      <c r="B13" s="12">
        <v>4</v>
      </c>
      <c r="C13" s="13">
        <v>0.31</v>
      </c>
      <c r="D13" s="57" t="s">
        <v>25</v>
      </c>
      <c r="E13" s="38">
        <f t="shared" si="2"/>
        <v>4</v>
      </c>
      <c r="F13" s="32">
        <f t="shared" si="3"/>
        <v>3.69</v>
      </c>
      <c r="G13" s="28"/>
      <c r="H13" s="51">
        <f t="shared" si="0"/>
        <v>0.92249999999999999</v>
      </c>
      <c r="I13" s="149">
        <f t="shared" si="1"/>
        <v>3.69</v>
      </c>
    </row>
    <row r="14" spans="1:9" ht="17" thickBot="1" x14ac:dyDescent="0.25">
      <c r="A14" s="9" t="s">
        <v>18</v>
      </c>
      <c r="B14" s="14">
        <v>0</v>
      </c>
      <c r="C14" s="19">
        <v>0</v>
      </c>
      <c r="D14" s="57" t="s">
        <v>25</v>
      </c>
      <c r="E14" s="38">
        <f t="shared" si="2"/>
        <v>0</v>
      </c>
      <c r="F14" s="32">
        <f t="shared" si="3"/>
        <v>0</v>
      </c>
      <c r="G14" s="29">
        <v>0</v>
      </c>
      <c r="H14" s="29">
        <v>0</v>
      </c>
      <c r="I14" s="162">
        <v>0</v>
      </c>
    </row>
    <row r="15" spans="1:9" ht="17" thickBot="1" x14ac:dyDescent="0.25">
      <c r="A15" s="10" t="s">
        <v>19</v>
      </c>
      <c r="B15" s="15">
        <f>SUM(B6:B14)</f>
        <v>53.5</v>
      </c>
      <c r="C15" s="20">
        <f>SUM(C6:C14)</f>
        <v>12.76</v>
      </c>
      <c r="D15" s="40"/>
      <c r="E15" s="40">
        <f>SUM(E6:E14)</f>
        <v>53.5</v>
      </c>
      <c r="F15" s="33">
        <f>SUM(F6:F14)</f>
        <v>40.74</v>
      </c>
      <c r="G15" s="160"/>
      <c r="H15" s="159">
        <f>1-((C15+G15)/E15)</f>
        <v>0.76149532710280377</v>
      </c>
      <c r="I15" s="165">
        <f>E15-C15-G15</f>
        <v>40.74</v>
      </c>
    </row>
    <row r="16" spans="1:9" ht="10" customHeight="1" thickBot="1" x14ac:dyDescent="0.25">
      <c r="B16" s="2"/>
      <c r="C16" s="2"/>
      <c r="D16" s="36"/>
      <c r="E16" s="36"/>
      <c r="F16" s="31"/>
      <c r="G16" s="27"/>
      <c r="H16" s="27"/>
      <c r="I16" s="27"/>
    </row>
    <row r="17" spans="2:9" ht="17" customHeight="1" thickBot="1" x14ac:dyDescent="0.25">
      <c r="B17" s="244" t="s">
        <v>9</v>
      </c>
      <c r="C17" s="245"/>
      <c r="D17" s="245"/>
      <c r="E17" s="245"/>
      <c r="F17" s="245"/>
      <c r="G17" s="245"/>
      <c r="H17" s="245"/>
      <c r="I17" s="163"/>
    </row>
    <row r="18" spans="2:9" ht="16" customHeight="1" x14ac:dyDescent="0.2">
      <c r="B18" s="242" t="s">
        <v>1</v>
      </c>
      <c r="C18" s="202" t="s">
        <v>2</v>
      </c>
      <c r="D18" s="204" t="s">
        <v>3</v>
      </c>
      <c r="E18" s="204" t="s">
        <v>21</v>
      </c>
      <c r="F18" s="210" t="s">
        <v>30</v>
      </c>
      <c r="G18" s="229" t="s">
        <v>40</v>
      </c>
      <c r="H18" s="229" t="s">
        <v>28</v>
      </c>
      <c r="I18" s="238" t="s">
        <v>33</v>
      </c>
    </row>
    <row r="19" spans="2:9" ht="17" thickBot="1" x14ac:dyDescent="0.25">
      <c r="B19" s="243"/>
      <c r="C19" s="203"/>
      <c r="D19" s="205"/>
      <c r="E19" s="205"/>
      <c r="F19" s="211"/>
      <c r="G19" s="230"/>
      <c r="H19" s="230"/>
      <c r="I19" s="239"/>
    </row>
    <row r="20" spans="2:9" ht="17" thickBot="1" x14ac:dyDescent="0.25">
      <c r="B20" s="59">
        <v>53.5</v>
      </c>
      <c r="C20" s="60">
        <v>12.76</v>
      </c>
      <c r="D20" s="61">
        <f>D15</f>
        <v>0</v>
      </c>
      <c r="E20" s="61">
        <f>E15</f>
        <v>53.5</v>
      </c>
      <c r="F20" s="62">
        <f>F15</f>
        <v>40.74</v>
      </c>
      <c r="G20" s="63">
        <f>G15</f>
        <v>0</v>
      </c>
      <c r="H20" s="161">
        <f>H15</f>
        <v>0.76149532710280377</v>
      </c>
      <c r="I20" s="165">
        <f>E20-C20-G20</f>
        <v>40.74</v>
      </c>
    </row>
    <row r="21" spans="2:9" ht="17" thickBot="1" x14ac:dyDescent="0.25">
      <c r="B21" s="2"/>
      <c r="C21" s="2"/>
      <c r="D21" s="36"/>
      <c r="E21" s="36"/>
      <c r="F21" s="31"/>
      <c r="G21" s="27"/>
      <c r="H21" s="27"/>
      <c r="I21" s="27"/>
    </row>
    <row r="22" spans="2:9" ht="17" thickBot="1" x14ac:dyDescent="0.25">
      <c r="B22" s="240" t="s">
        <v>5</v>
      </c>
      <c r="C22" s="241"/>
      <c r="D22" s="241"/>
      <c r="E22" s="241"/>
      <c r="F22" s="241"/>
      <c r="G22" s="241"/>
      <c r="H22" s="241"/>
      <c r="I22" s="163"/>
    </row>
    <row r="23" spans="2:9" ht="16" customHeight="1" x14ac:dyDescent="0.2">
      <c r="B23" s="242" t="s">
        <v>1</v>
      </c>
      <c r="C23" s="202" t="s">
        <v>2</v>
      </c>
      <c r="D23" s="204" t="s">
        <v>3</v>
      </c>
      <c r="E23" s="204" t="s">
        <v>21</v>
      </c>
      <c r="F23" s="210" t="s">
        <v>31</v>
      </c>
      <c r="G23" s="229" t="s">
        <v>41</v>
      </c>
      <c r="H23" s="229" t="s">
        <v>28</v>
      </c>
      <c r="I23" s="238" t="s">
        <v>32</v>
      </c>
    </row>
    <row r="24" spans="2:9" ht="17" thickBot="1" x14ac:dyDescent="0.25">
      <c r="B24" s="243"/>
      <c r="C24" s="203"/>
      <c r="D24" s="205"/>
      <c r="E24" s="205"/>
      <c r="F24" s="211"/>
      <c r="G24" s="230"/>
      <c r="H24" s="230"/>
      <c r="I24" s="239"/>
    </row>
    <row r="25" spans="2:9" ht="17" thickBot="1" x14ac:dyDescent="0.25">
      <c r="B25" s="64">
        <v>248877</v>
      </c>
      <c r="C25" s="65">
        <v>134012</v>
      </c>
      <c r="D25" s="66" t="s">
        <v>25</v>
      </c>
      <c r="E25" s="67">
        <f>B25</f>
        <v>248877</v>
      </c>
      <c r="F25" s="68">
        <f>E25-C25</f>
        <v>114865</v>
      </c>
      <c r="G25" s="69"/>
      <c r="H25" s="159">
        <f t="shared" ref="H25" si="4">1-((C25+G25)/E25)</f>
        <v>0.4615332071665923</v>
      </c>
      <c r="I25" s="166">
        <f>E25-C25-G25</f>
        <v>114865</v>
      </c>
    </row>
    <row r="26" spans="2:9" ht="17" thickBot="1" x14ac:dyDescent="0.25">
      <c r="B26" s="2"/>
      <c r="C26" s="2"/>
      <c r="D26" s="36"/>
      <c r="E26" s="36"/>
      <c r="F26" s="31"/>
      <c r="G26" s="27"/>
      <c r="H26" s="27"/>
      <c r="I26" s="27"/>
    </row>
    <row r="27" spans="2:9" ht="17" customHeight="1" thickBot="1" x14ac:dyDescent="0.25">
      <c r="B27" s="240" t="s">
        <v>6</v>
      </c>
      <c r="C27" s="241"/>
      <c r="D27" s="241"/>
      <c r="E27" s="241"/>
      <c r="F27" s="241"/>
      <c r="G27" s="241"/>
      <c r="H27" s="241"/>
      <c r="I27" s="163"/>
    </row>
    <row r="28" spans="2:9" ht="16" customHeight="1" x14ac:dyDescent="0.2">
      <c r="B28" s="242" t="s">
        <v>1</v>
      </c>
      <c r="C28" s="202" t="s">
        <v>2</v>
      </c>
      <c r="D28" s="204" t="s">
        <v>3</v>
      </c>
      <c r="E28" s="204" t="s">
        <v>21</v>
      </c>
      <c r="F28" s="210" t="s">
        <v>31</v>
      </c>
      <c r="G28" s="229" t="s">
        <v>41</v>
      </c>
      <c r="H28" s="229" t="s">
        <v>28</v>
      </c>
      <c r="I28" s="238" t="s">
        <v>32</v>
      </c>
    </row>
    <row r="29" spans="2:9" ht="17" thickBot="1" x14ac:dyDescent="0.25">
      <c r="B29" s="243"/>
      <c r="C29" s="203"/>
      <c r="D29" s="205"/>
      <c r="E29" s="205"/>
      <c r="F29" s="211"/>
      <c r="G29" s="230"/>
      <c r="H29" s="230"/>
      <c r="I29" s="239"/>
    </row>
    <row r="30" spans="2:9" ht="17" thickBot="1" x14ac:dyDescent="0.25">
      <c r="B30" s="64">
        <v>21600</v>
      </c>
      <c r="C30" s="65">
        <v>3223</v>
      </c>
      <c r="D30" s="66" t="s">
        <v>25</v>
      </c>
      <c r="E30" s="67">
        <f>B30</f>
        <v>21600</v>
      </c>
      <c r="F30" s="68">
        <f>E30-C30</f>
        <v>18377</v>
      </c>
      <c r="G30" s="69"/>
      <c r="H30" s="159">
        <f t="shared" ref="H30" si="5">1-((C30+G30)/E30)</f>
        <v>0.85078703703703706</v>
      </c>
      <c r="I30" s="166">
        <f>E30-C30-G30</f>
        <v>18377</v>
      </c>
    </row>
    <row r="31" spans="2:9" ht="17" thickBot="1" x14ac:dyDescent="0.25">
      <c r="B31" s="2"/>
      <c r="C31" s="2"/>
      <c r="D31" s="36"/>
      <c r="E31" s="36"/>
      <c r="F31" s="31"/>
      <c r="G31" s="27"/>
      <c r="H31" s="27"/>
      <c r="I31" s="27"/>
    </row>
    <row r="32" spans="2:9" ht="17" customHeight="1" thickBot="1" x14ac:dyDescent="0.25">
      <c r="B32" s="240" t="s">
        <v>7</v>
      </c>
      <c r="C32" s="241"/>
      <c r="D32" s="241"/>
      <c r="E32" s="241"/>
      <c r="F32" s="241"/>
      <c r="G32" s="241"/>
      <c r="H32" s="241"/>
      <c r="I32" s="163"/>
    </row>
    <row r="33" spans="2:9" ht="16" customHeight="1" x14ac:dyDescent="0.2">
      <c r="B33" s="242" t="s">
        <v>1</v>
      </c>
      <c r="C33" s="202" t="s">
        <v>2</v>
      </c>
      <c r="D33" s="204" t="s">
        <v>3</v>
      </c>
      <c r="E33" s="204" t="s">
        <v>21</v>
      </c>
      <c r="F33" s="210" t="s">
        <v>31</v>
      </c>
      <c r="G33" s="229" t="s">
        <v>41</v>
      </c>
      <c r="H33" s="229" t="s">
        <v>28</v>
      </c>
      <c r="I33" s="238" t="s">
        <v>32</v>
      </c>
    </row>
    <row r="34" spans="2:9" ht="17" thickBot="1" x14ac:dyDescent="0.25">
      <c r="B34" s="243"/>
      <c r="C34" s="203"/>
      <c r="D34" s="205"/>
      <c r="E34" s="205"/>
      <c r="F34" s="211"/>
      <c r="G34" s="230"/>
      <c r="H34" s="230"/>
      <c r="I34" s="239"/>
    </row>
    <row r="35" spans="2:9" ht="17" thickBot="1" x14ac:dyDescent="0.25">
      <c r="B35" s="64">
        <v>0</v>
      </c>
      <c r="C35" s="65">
        <v>0</v>
      </c>
      <c r="D35" s="67">
        <v>0</v>
      </c>
      <c r="E35" s="70" t="s">
        <v>25</v>
      </c>
      <c r="F35" s="71" t="s">
        <v>25</v>
      </c>
      <c r="G35" s="72" t="s">
        <v>25</v>
      </c>
      <c r="H35" s="72" t="s">
        <v>25</v>
      </c>
      <c r="I35" s="167" t="s">
        <v>25</v>
      </c>
    </row>
    <row r="36" spans="2:9" ht="17" thickBot="1" x14ac:dyDescent="0.25">
      <c r="I36" s="30"/>
    </row>
    <row r="37" spans="2:9" ht="17" thickBot="1" x14ac:dyDescent="0.25">
      <c r="B37" s="240" t="s">
        <v>8</v>
      </c>
      <c r="C37" s="241"/>
      <c r="D37" s="241"/>
      <c r="E37" s="241"/>
      <c r="F37" s="241"/>
      <c r="G37" s="241"/>
      <c r="H37" s="241"/>
      <c r="I37" s="163"/>
    </row>
    <row r="38" spans="2:9" ht="16" customHeight="1" x14ac:dyDescent="0.2">
      <c r="B38" s="242" t="s">
        <v>1</v>
      </c>
      <c r="C38" s="202" t="s">
        <v>2</v>
      </c>
      <c r="D38" s="204" t="s">
        <v>3</v>
      </c>
      <c r="E38" s="204" t="s">
        <v>21</v>
      </c>
      <c r="F38" s="210" t="s">
        <v>31</v>
      </c>
      <c r="G38" s="229" t="s">
        <v>41</v>
      </c>
      <c r="H38" s="229" t="s">
        <v>28</v>
      </c>
      <c r="I38" s="238" t="s">
        <v>32</v>
      </c>
    </row>
    <row r="39" spans="2:9" ht="17" thickBot="1" x14ac:dyDescent="0.25">
      <c r="B39" s="243"/>
      <c r="C39" s="203"/>
      <c r="D39" s="205"/>
      <c r="E39" s="205"/>
      <c r="F39" s="211"/>
      <c r="G39" s="230"/>
      <c r="H39" s="230"/>
      <c r="I39" s="239"/>
    </row>
    <row r="40" spans="2:9" ht="17" thickBot="1" x14ac:dyDescent="0.25">
      <c r="B40" s="64">
        <v>15000</v>
      </c>
      <c r="C40" s="65">
        <v>2511</v>
      </c>
      <c r="D40" s="168">
        <v>1647</v>
      </c>
      <c r="E40" s="73">
        <f>B40-D40</f>
        <v>13353</v>
      </c>
      <c r="F40" s="68">
        <f>E40-C40</f>
        <v>10842</v>
      </c>
      <c r="G40" s="69"/>
      <c r="H40" s="159">
        <f t="shared" ref="H40" si="6">1-((C40+G40)/E40)</f>
        <v>0.81195237025387557</v>
      </c>
      <c r="I40" s="166">
        <f>E40-C40-G40</f>
        <v>10842</v>
      </c>
    </row>
    <row r="41" spans="2:9" x14ac:dyDescent="0.2">
      <c r="D41" s="53" t="s">
        <v>35</v>
      </c>
      <c r="E41" s="54"/>
    </row>
    <row r="42" spans="2:9" x14ac:dyDescent="0.2">
      <c r="D42" s="53" t="s">
        <v>36</v>
      </c>
      <c r="E42" s="54"/>
    </row>
    <row r="44" spans="2:9" ht="17" thickBot="1" x14ac:dyDescent="0.25"/>
    <row r="45" spans="2:9" x14ac:dyDescent="0.2">
      <c r="D45" s="126" t="s">
        <v>74</v>
      </c>
      <c r="E45" s="127"/>
      <c r="G45" s="119"/>
    </row>
    <row r="46" spans="2:9" x14ac:dyDescent="0.2">
      <c r="D46" s="128" t="s">
        <v>44</v>
      </c>
      <c r="E46" s="129">
        <v>283830</v>
      </c>
    </row>
    <row r="47" spans="2:9" ht="17" x14ac:dyDescent="0.2">
      <c r="D47" s="128" t="s">
        <v>56</v>
      </c>
      <c r="E47" s="130">
        <f>E46*0.25</f>
        <v>70957.5</v>
      </c>
    </row>
    <row r="48" spans="2:9" ht="17" thickBot="1" x14ac:dyDescent="0.25">
      <c r="D48" s="131" t="s">
        <v>73</v>
      </c>
      <c r="E48" s="132">
        <f>SUM(E46:E47)</f>
        <v>354787.5</v>
      </c>
    </row>
  </sheetData>
  <mergeCells count="56">
    <mergeCell ref="A3:H3"/>
    <mergeCell ref="A4:A5"/>
    <mergeCell ref="B4:B5"/>
    <mergeCell ref="C4:C5"/>
    <mergeCell ref="D4:D5"/>
    <mergeCell ref="E4:E5"/>
    <mergeCell ref="G4:G5"/>
    <mergeCell ref="H4:H5"/>
    <mergeCell ref="F4:F5"/>
    <mergeCell ref="B17:H17"/>
    <mergeCell ref="B18:B19"/>
    <mergeCell ref="C18:C19"/>
    <mergeCell ref="D18:D19"/>
    <mergeCell ref="E18:E19"/>
    <mergeCell ref="G18:G19"/>
    <mergeCell ref="H18:H19"/>
    <mergeCell ref="F18:F19"/>
    <mergeCell ref="B22:H22"/>
    <mergeCell ref="B23:B24"/>
    <mergeCell ref="C23:C24"/>
    <mergeCell ref="D23:D24"/>
    <mergeCell ref="E23:E24"/>
    <mergeCell ref="G23:G24"/>
    <mergeCell ref="H23:H24"/>
    <mergeCell ref="F23:F24"/>
    <mergeCell ref="H33:H34"/>
    <mergeCell ref="F33:F34"/>
    <mergeCell ref="B27:H27"/>
    <mergeCell ref="B28:B29"/>
    <mergeCell ref="C28:C29"/>
    <mergeCell ref="D28:D29"/>
    <mergeCell ref="E28:E29"/>
    <mergeCell ref="G28:G29"/>
    <mergeCell ref="H28:H29"/>
    <mergeCell ref="F28:F29"/>
    <mergeCell ref="B33:B34"/>
    <mergeCell ref="C33:C34"/>
    <mergeCell ref="D33:D34"/>
    <mergeCell ref="E33:E34"/>
    <mergeCell ref="G33:G34"/>
    <mergeCell ref="G1:I2"/>
    <mergeCell ref="I38:I39"/>
    <mergeCell ref="I4:I5"/>
    <mergeCell ref="I18:I19"/>
    <mergeCell ref="I23:I24"/>
    <mergeCell ref="I28:I29"/>
    <mergeCell ref="I33:I34"/>
    <mergeCell ref="B37:H37"/>
    <mergeCell ref="B38:B39"/>
    <mergeCell ref="C38:C39"/>
    <mergeCell ref="D38:D39"/>
    <mergeCell ref="E38:E39"/>
    <mergeCell ref="G38:G39"/>
    <mergeCell ref="H38:H39"/>
    <mergeCell ref="F38:F39"/>
    <mergeCell ref="B32:H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D59D-0809-E640-95CE-726A180CE176}">
  <dimension ref="A1:I48"/>
  <sheetViews>
    <sheetView zoomScale="180" zoomScaleNormal="180" workbookViewId="0"/>
  </sheetViews>
  <sheetFormatPr baseColWidth="10" defaultRowHeight="16" x14ac:dyDescent="0.2"/>
  <cols>
    <col min="1" max="1" width="4.83203125" customWidth="1"/>
    <col min="2" max="2" width="9" customWidth="1"/>
    <col min="3" max="3" width="9.33203125" customWidth="1"/>
    <col min="4" max="4" width="10.83203125" style="43"/>
    <col min="5" max="5" width="11.5" style="43" customWidth="1"/>
    <col min="6" max="6" width="12.33203125" style="35" bestFit="1" customWidth="1"/>
    <col min="7" max="7" width="12.6640625" style="30" bestFit="1" customWidth="1"/>
    <col min="8" max="8" width="7.1640625" style="30" customWidth="1"/>
    <col min="9" max="9" width="10.83203125" style="35"/>
  </cols>
  <sheetData>
    <row r="1" spans="1:9" x14ac:dyDescent="0.2">
      <c r="A1" s="26" t="s">
        <v>26</v>
      </c>
      <c r="B1" s="25"/>
      <c r="C1" s="2"/>
      <c r="D1" s="36"/>
      <c r="E1" s="36"/>
      <c r="F1" s="31"/>
      <c r="G1" s="246" t="s">
        <v>85</v>
      </c>
      <c r="H1" s="246"/>
      <c r="I1" s="246"/>
    </row>
    <row r="2" spans="1:9" x14ac:dyDescent="0.2">
      <c r="B2" s="1"/>
      <c r="C2" s="2"/>
      <c r="D2" s="36"/>
      <c r="E2" s="36"/>
      <c r="F2" s="31"/>
      <c r="G2" s="247"/>
      <c r="H2" s="247"/>
      <c r="I2" s="247"/>
    </row>
    <row r="3" spans="1:9" ht="16" customHeight="1" thickBot="1" x14ac:dyDescent="0.25">
      <c r="A3" s="217" t="s">
        <v>9</v>
      </c>
      <c r="B3" s="218"/>
      <c r="C3" s="218"/>
      <c r="D3" s="218"/>
      <c r="E3" s="218"/>
      <c r="F3" s="218"/>
      <c r="G3" s="218"/>
      <c r="H3" s="218"/>
      <c r="I3" s="248"/>
    </row>
    <row r="4" spans="1:9" ht="16" customHeight="1" x14ac:dyDescent="0.2">
      <c r="A4" s="221" t="s">
        <v>20</v>
      </c>
      <c r="B4" s="223" t="s">
        <v>1</v>
      </c>
      <c r="C4" s="202" t="s">
        <v>2</v>
      </c>
      <c r="D4" s="204" t="s">
        <v>3</v>
      </c>
      <c r="E4" s="204" t="s">
        <v>21</v>
      </c>
      <c r="F4" s="236" t="s">
        <v>30</v>
      </c>
      <c r="G4" s="231" t="s">
        <v>42</v>
      </c>
      <c r="H4" s="249" t="s">
        <v>28</v>
      </c>
      <c r="I4" s="251" t="s">
        <v>33</v>
      </c>
    </row>
    <row r="5" spans="1:9" ht="17" thickBot="1" x14ac:dyDescent="0.25">
      <c r="A5" s="222"/>
      <c r="B5" s="224"/>
      <c r="C5" s="203"/>
      <c r="D5" s="205"/>
      <c r="E5" s="205"/>
      <c r="F5" s="237"/>
      <c r="G5" s="232"/>
      <c r="H5" s="250"/>
      <c r="I5" s="252"/>
    </row>
    <row r="6" spans="1:9" x14ac:dyDescent="0.2">
      <c r="A6" s="7" t="s">
        <v>10</v>
      </c>
      <c r="B6" s="11">
        <v>1</v>
      </c>
      <c r="C6" s="16">
        <v>1</v>
      </c>
      <c r="D6" s="57" t="s">
        <v>25</v>
      </c>
      <c r="E6" s="37">
        <f>B6</f>
        <v>1</v>
      </c>
      <c r="F6" s="170">
        <f>B6-C6</f>
        <v>0</v>
      </c>
      <c r="G6" s="172"/>
      <c r="H6" s="176">
        <f>1-((C6+G6)/E6)</f>
        <v>0</v>
      </c>
      <c r="I6" s="172">
        <f t="shared" ref="I6:I15" si="0">E6-C6-G6</f>
        <v>0</v>
      </c>
    </row>
    <row r="7" spans="1:9" ht="16" customHeight="1" x14ac:dyDescent="0.2">
      <c r="A7" s="8" t="s">
        <v>11</v>
      </c>
      <c r="B7" s="12">
        <v>16</v>
      </c>
      <c r="C7" s="13">
        <v>9.59</v>
      </c>
      <c r="D7" s="57" t="s">
        <v>25</v>
      </c>
      <c r="E7" s="37">
        <f t="shared" ref="E7:E14" si="1">B7</f>
        <v>16</v>
      </c>
      <c r="F7" s="170">
        <f t="shared" ref="F7:F14" si="2">B7-C7</f>
        <v>6.41</v>
      </c>
      <c r="G7" s="173"/>
      <c r="H7" s="176">
        <f t="shared" ref="H7:H15" si="3">1-((C7+G7)/E7)</f>
        <v>0.40062500000000001</v>
      </c>
      <c r="I7" s="172">
        <f t="shared" si="0"/>
        <v>6.41</v>
      </c>
    </row>
    <row r="8" spans="1:9" x14ac:dyDescent="0.2">
      <c r="A8" s="8" t="s">
        <v>12</v>
      </c>
      <c r="B8" s="13">
        <v>8</v>
      </c>
      <c r="C8" s="13">
        <v>2.71</v>
      </c>
      <c r="D8" s="57" t="s">
        <v>25</v>
      </c>
      <c r="E8" s="37">
        <f t="shared" si="1"/>
        <v>8</v>
      </c>
      <c r="F8" s="170">
        <f t="shared" si="2"/>
        <v>5.29</v>
      </c>
      <c r="G8" s="173"/>
      <c r="H8" s="176">
        <f t="shared" si="3"/>
        <v>0.66125</v>
      </c>
      <c r="I8" s="172">
        <f t="shared" si="0"/>
        <v>5.29</v>
      </c>
    </row>
    <row r="9" spans="1:9" x14ac:dyDescent="0.2">
      <c r="A9" s="8" t="s">
        <v>13</v>
      </c>
      <c r="B9" s="12">
        <v>8</v>
      </c>
      <c r="C9" s="13">
        <v>4.3499999999999996</v>
      </c>
      <c r="D9" s="57" t="s">
        <v>25</v>
      </c>
      <c r="E9" s="37">
        <f t="shared" si="1"/>
        <v>8</v>
      </c>
      <c r="F9" s="170">
        <f t="shared" si="2"/>
        <v>3.6500000000000004</v>
      </c>
      <c r="G9" s="173"/>
      <c r="H9" s="176">
        <f t="shared" si="3"/>
        <v>0.45625000000000004</v>
      </c>
      <c r="I9" s="172">
        <f t="shared" si="0"/>
        <v>3.6500000000000004</v>
      </c>
    </row>
    <row r="10" spans="1:9" x14ac:dyDescent="0.2">
      <c r="A10" s="8" t="s">
        <v>14</v>
      </c>
      <c r="B10" s="12">
        <v>8</v>
      </c>
      <c r="C10" s="13">
        <v>3.15</v>
      </c>
      <c r="D10" s="57" t="s">
        <v>25</v>
      </c>
      <c r="E10" s="37">
        <f t="shared" si="1"/>
        <v>8</v>
      </c>
      <c r="F10" s="170">
        <f t="shared" si="2"/>
        <v>4.8499999999999996</v>
      </c>
      <c r="G10" s="173"/>
      <c r="H10" s="176">
        <f t="shared" si="3"/>
        <v>0.60624999999999996</v>
      </c>
      <c r="I10" s="172">
        <f t="shared" si="0"/>
        <v>4.8499999999999996</v>
      </c>
    </row>
    <row r="11" spans="1:9" x14ac:dyDescent="0.2">
      <c r="A11" s="8" t="s">
        <v>15</v>
      </c>
      <c r="B11" s="12">
        <v>8</v>
      </c>
      <c r="C11" s="13">
        <v>2.66</v>
      </c>
      <c r="D11" s="57" t="s">
        <v>25</v>
      </c>
      <c r="E11" s="37">
        <f t="shared" si="1"/>
        <v>8</v>
      </c>
      <c r="F11" s="170">
        <f t="shared" si="2"/>
        <v>5.34</v>
      </c>
      <c r="G11" s="173"/>
      <c r="H11" s="176">
        <f t="shared" si="3"/>
        <v>0.66749999999999998</v>
      </c>
      <c r="I11" s="172">
        <f t="shared" si="0"/>
        <v>5.34</v>
      </c>
    </row>
    <row r="12" spans="1:9" x14ac:dyDescent="0.2">
      <c r="A12" s="8" t="s">
        <v>16</v>
      </c>
      <c r="B12" s="12">
        <v>6</v>
      </c>
      <c r="C12" s="13">
        <v>2.95</v>
      </c>
      <c r="D12" s="57" t="s">
        <v>25</v>
      </c>
      <c r="E12" s="37">
        <f t="shared" si="1"/>
        <v>6</v>
      </c>
      <c r="F12" s="170">
        <f t="shared" si="2"/>
        <v>3.05</v>
      </c>
      <c r="G12" s="173"/>
      <c r="H12" s="176">
        <f t="shared" si="3"/>
        <v>0.5083333333333333</v>
      </c>
      <c r="I12" s="172">
        <f t="shared" si="0"/>
        <v>3.05</v>
      </c>
    </row>
    <row r="13" spans="1:9" x14ac:dyDescent="0.2">
      <c r="A13" s="8" t="s">
        <v>17</v>
      </c>
      <c r="B13" s="12">
        <v>3</v>
      </c>
      <c r="C13" s="13">
        <v>0.41</v>
      </c>
      <c r="D13" s="57" t="s">
        <v>25</v>
      </c>
      <c r="E13" s="37">
        <f t="shared" si="1"/>
        <v>3</v>
      </c>
      <c r="F13" s="170">
        <f t="shared" si="2"/>
        <v>2.59</v>
      </c>
      <c r="G13" s="173"/>
      <c r="H13" s="176">
        <f t="shared" si="3"/>
        <v>0.86333333333333329</v>
      </c>
      <c r="I13" s="172">
        <f t="shared" si="0"/>
        <v>2.59</v>
      </c>
    </row>
    <row r="14" spans="1:9" ht="17" thickBot="1" x14ac:dyDescent="0.25">
      <c r="A14" s="9" t="s">
        <v>18</v>
      </c>
      <c r="B14" s="14">
        <v>0</v>
      </c>
      <c r="C14" s="19">
        <v>0</v>
      </c>
      <c r="D14" s="57" t="s">
        <v>25</v>
      </c>
      <c r="E14" s="37">
        <f t="shared" si="1"/>
        <v>0</v>
      </c>
      <c r="F14" s="170">
        <f t="shared" si="2"/>
        <v>0</v>
      </c>
      <c r="G14" s="174"/>
      <c r="H14" s="177">
        <v>0</v>
      </c>
      <c r="I14" s="172">
        <f t="shared" si="0"/>
        <v>0</v>
      </c>
    </row>
    <row r="15" spans="1:9" ht="17" thickBot="1" x14ac:dyDescent="0.25">
      <c r="A15" s="10" t="s">
        <v>19</v>
      </c>
      <c r="B15" s="15">
        <f>SUM(B6:B14)</f>
        <v>58</v>
      </c>
      <c r="C15" s="20">
        <f>SUM(C6:C14)</f>
        <v>26.819999999999997</v>
      </c>
      <c r="D15" s="40"/>
      <c r="E15" s="40">
        <f>SUM(E6:E14)</f>
        <v>58</v>
      </c>
      <c r="F15" s="171">
        <f>SUM(F6:F14)</f>
        <v>31.18</v>
      </c>
      <c r="G15" s="175"/>
      <c r="H15" s="178">
        <f t="shared" si="3"/>
        <v>0.53758620689655179</v>
      </c>
      <c r="I15" s="180">
        <f t="shared" si="0"/>
        <v>31.180000000000003</v>
      </c>
    </row>
    <row r="16" spans="1:9" ht="10" customHeight="1" thickBot="1" x14ac:dyDescent="0.25">
      <c r="B16" s="2"/>
      <c r="C16" s="2"/>
      <c r="D16" s="36"/>
      <c r="E16" s="36"/>
      <c r="F16" s="31"/>
      <c r="G16" s="27"/>
      <c r="H16" s="27"/>
      <c r="I16" s="31"/>
    </row>
    <row r="17" spans="2:9" ht="17" customHeight="1" thickBot="1" x14ac:dyDescent="0.25">
      <c r="B17" s="214" t="s">
        <v>9</v>
      </c>
      <c r="C17" s="215"/>
      <c r="D17" s="215"/>
      <c r="E17" s="215"/>
      <c r="F17" s="215"/>
      <c r="G17" s="215"/>
      <c r="H17" s="215"/>
      <c r="I17" s="216"/>
    </row>
    <row r="18" spans="2:9" ht="16" customHeight="1" x14ac:dyDescent="0.2">
      <c r="B18" s="202" t="s">
        <v>1</v>
      </c>
      <c r="C18" s="202" t="s">
        <v>2</v>
      </c>
      <c r="D18" s="204" t="s">
        <v>3</v>
      </c>
      <c r="E18" s="204" t="s">
        <v>21</v>
      </c>
      <c r="F18" s="210" t="s">
        <v>30</v>
      </c>
      <c r="G18" s="229" t="s">
        <v>40</v>
      </c>
      <c r="H18" s="229" t="s">
        <v>28</v>
      </c>
      <c r="I18" s="208" t="s">
        <v>33</v>
      </c>
    </row>
    <row r="19" spans="2:9" ht="17" thickBot="1" x14ac:dyDescent="0.25">
      <c r="B19" s="203"/>
      <c r="C19" s="203"/>
      <c r="D19" s="205"/>
      <c r="E19" s="205"/>
      <c r="F19" s="211"/>
      <c r="G19" s="230"/>
      <c r="H19" s="230"/>
      <c r="I19" s="209"/>
    </row>
    <row r="20" spans="2:9" ht="17" thickBot="1" x14ac:dyDescent="0.25">
      <c r="B20" s="3">
        <v>58</v>
      </c>
      <c r="C20" s="4">
        <v>26.82</v>
      </c>
      <c r="D20" s="55" t="s">
        <v>25</v>
      </c>
      <c r="E20" s="41">
        <f>B20</f>
        <v>58</v>
      </c>
      <c r="F20" s="33">
        <f>E20-C20</f>
        <v>31.18</v>
      </c>
      <c r="G20" s="5">
        <f>G15</f>
        <v>0</v>
      </c>
      <c r="H20" s="49">
        <f>H15</f>
        <v>0.53758620689655179</v>
      </c>
      <c r="I20" s="5">
        <f>I15</f>
        <v>31.180000000000003</v>
      </c>
    </row>
    <row r="21" spans="2:9" ht="17" thickBot="1" x14ac:dyDescent="0.25">
      <c r="B21" s="2"/>
      <c r="C21" s="2"/>
      <c r="D21" s="36"/>
      <c r="E21" s="36"/>
      <c r="F21" s="31"/>
      <c r="G21" s="27"/>
      <c r="H21" s="27"/>
      <c r="I21" s="31"/>
    </row>
    <row r="22" spans="2:9" ht="17" thickBot="1" x14ac:dyDescent="0.25">
      <c r="B22" s="199" t="s">
        <v>5</v>
      </c>
      <c r="C22" s="200"/>
      <c r="D22" s="200"/>
      <c r="E22" s="200"/>
      <c r="F22" s="200"/>
      <c r="G22" s="200"/>
      <c r="H22" s="200"/>
      <c r="I22" s="201"/>
    </row>
    <row r="23" spans="2:9" ht="16" customHeight="1" x14ac:dyDescent="0.2">
      <c r="B23" s="202" t="s">
        <v>1</v>
      </c>
      <c r="C23" s="202" t="s">
        <v>2</v>
      </c>
      <c r="D23" s="204" t="s">
        <v>3</v>
      </c>
      <c r="E23" s="204" t="s">
        <v>21</v>
      </c>
      <c r="F23" s="210" t="s">
        <v>31</v>
      </c>
      <c r="G23" s="229" t="s">
        <v>41</v>
      </c>
      <c r="H23" s="229" t="s">
        <v>28</v>
      </c>
      <c r="I23" s="208" t="s">
        <v>32</v>
      </c>
    </row>
    <row r="24" spans="2:9" ht="17" thickBot="1" x14ac:dyDescent="0.25">
      <c r="B24" s="203"/>
      <c r="C24" s="203"/>
      <c r="D24" s="205"/>
      <c r="E24" s="205"/>
      <c r="F24" s="211"/>
      <c r="G24" s="230"/>
      <c r="H24" s="230"/>
      <c r="I24" s="235"/>
    </row>
    <row r="25" spans="2:9" ht="17" thickBot="1" x14ac:dyDescent="0.25">
      <c r="B25" s="21">
        <v>373659</v>
      </c>
      <c r="C25" s="22">
        <v>155586</v>
      </c>
      <c r="D25" s="55" t="s">
        <v>25</v>
      </c>
      <c r="E25" s="42">
        <f>B25</f>
        <v>373659</v>
      </c>
      <c r="F25" s="24">
        <f>E25-C25</f>
        <v>218073</v>
      </c>
      <c r="G25" s="23"/>
      <c r="H25" s="159">
        <f t="shared" ref="H25" si="4">1-((C25+G25)/E25)</f>
        <v>0.58361500726598314</v>
      </c>
      <c r="I25" s="166">
        <f>E25-C25-G25</f>
        <v>218073</v>
      </c>
    </row>
    <row r="26" spans="2:9" ht="17" thickBot="1" x14ac:dyDescent="0.25">
      <c r="B26" s="2"/>
      <c r="C26" s="2"/>
      <c r="D26" s="36"/>
      <c r="E26" s="36"/>
      <c r="F26" s="31"/>
      <c r="G26" s="27"/>
      <c r="H26" s="27"/>
      <c r="I26" s="31"/>
    </row>
    <row r="27" spans="2:9" ht="17" customHeight="1" thickBot="1" x14ac:dyDescent="0.25">
      <c r="B27" s="199" t="s">
        <v>6</v>
      </c>
      <c r="C27" s="200"/>
      <c r="D27" s="200"/>
      <c r="E27" s="200"/>
      <c r="F27" s="200"/>
      <c r="G27" s="200"/>
      <c r="H27" s="200"/>
      <c r="I27" s="201"/>
    </row>
    <row r="28" spans="2:9" ht="16" customHeight="1" x14ac:dyDescent="0.2">
      <c r="B28" s="202" t="s">
        <v>1</v>
      </c>
      <c r="C28" s="202" t="s">
        <v>2</v>
      </c>
      <c r="D28" s="204" t="s">
        <v>3</v>
      </c>
      <c r="E28" s="204" t="s">
        <v>21</v>
      </c>
      <c r="F28" s="210" t="s">
        <v>31</v>
      </c>
      <c r="G28" s="229" t="s">
        <v>41</v>
      </c>
      <c r="H28" s="229" t="s">
        <v>28</v>
      </c>
      <c r="I28" s="208" t="s">
        <v>32</v>
      </c>
    </row>
    <row r="29" spans="2:9" ht="17" thickBot="1" x14ac:dyDescent="0.25">
      <c r="B29" s="203"/>
      <c r="C29" s="203"/>
      <c r="D29" s="205"/>
      <c r="E29" s="205"/>
      <c r="F29" s="211"/>
      <c r="G29" s="230"/>
      <c r="H29" s="230"/>
      <c r="I29" s="235"/>
    </row>
    <row r="30" spans="2:9" ht="17" thickBot="1" x14ac:dyDescent="0.25">
      <c r="B30" s="21">
        <v>15000</v>
      </c>
      <c r="C30" s="22">
        <v>1743</v>
      </c>
      <c r="D30" s="55" t="s">
        <v>25</v>
      </c>
      <c r="E30" s="42">
        <f>B30</f>
        <v>15000</v>
      </c>
      <c r="F30" s="24">
        <f>E30-C30</f>
        <v>13257</v>
      </c>
      <c r="G30" s="23"/>
      <c r="H30" s="159">
        <f t="shared" ref="H30" si="5">1-((C30+G30)/E30)</f>
        <v>0.88380000000000003</v>
      </c>
      <c r="I30" s="166">
        <f>E30-C30-G30</f>
        <v>13257</v>
      </c>
    </row>
    <row r="31" spans="2:9" ht="17" thickBot="1" x14ac:dyDescent="0.25">
      <c r="B31" s="2"/>
      <c r="C31" s="2"/>
      <c r="D31" s="36"/>
      <c r="E31" s="36"/>
      <c r="F31" s="31"/>
      <c r="G31" s="27"/>
      <c r="H31" s="27"/>
      <c r="I31" s="31"/>
    </row>
    <row r="32" spans="2:9" ht="17" customHeight="1" thickBot="1" x14ac:dyDescent="0.25">
      <c r="B32" s="199" t="s">
        <v>7</v>
      </c>
      <c r="C32" s="200"/>
      <c r="D32" s="200"/>
      <c r="E32" s="200"/>
      <c r="F32" s="200"/>
      <c r="G32" s="200"/>
      <c r="H32" s="200"/>
      <c r="I32" s="201"/>
    </row>
    <row r="33" spans="2:9" ht="16" customHeight="1" x14ac:dyDescent="0.2">
      <c r="B33" s="202" t="s">
        <v>1</v>
      </c>
      <c r="C33" s="202" t="s">
        <v>2</v>
      </c>
      <c r="D33" s="204" t="s">
        <v>3</v>
      </c>
      <c r="E33" s="204" t="s">
        <v>21</v>
      </c>
      <c r="F33" s="210" t="s">
        <v>31</v>
      </c>
      <c r="G33" s="229" t="s">
        <v>41</v>
      </c>
      <c r="H33" s="229" t="s">
        <v>28</v>
      </c>
      <c r="I33" s="208" t="s">
        <v>32</v>
      </c>
    </row>
    <row r="34" spans="2:9" ht="17" thickBot="1" x14ac:dyDescent="0.25">
      <c r="B34" s="203"/>
      <c r="C34" s="203"/>
      <c r="D34" s="205"/>
      <c r="E34" s="205"/>
      <c r="F34" s="211"/>
      <c r="G34" s="230"/>
      <c r="H34" s="230"/>
      <c r="I34" s="209"/>
    </row>
    <row r="35" spans="2:9" ht="17" thickBot="1" x14ac:dyDescent="0.25">
      <c r="B35" s="21">
        <v>0</v>
      </c>
      <c r="C35" s="22">
        <v>0</v>
      </c>
      <c r="D35" s="44" t="s">
        <v>25</v>
      </c>
      <c r="E35" s="44" t="s">
        <v>25</v>
      </c>
      <c r="F35" s="34" t="s">
        <v>25</v>
      </c>
      <c r="G35" s="45" t="s">
        <v>25</v>
      </c>
      <c r="H35" s="45" t="s">
        <v>25</v>
      </c>
      <c r="I35" s="45" t="s">
        <v>25</v>
      </c>
    </row>
    <row r="36" spans="2:9" ht="17" thickBot="1" x14ac:dyDescent="0.25"/>
    <row r="37" spans="2:9" ht="17" thickBot="1" x14ac:dyDescent="0.25">
      <c r="B37" s="199" t="s">
        <v>8</v>
      </c>
      <c r="C37" s="200"/>
      <c r="D37" s="200"/>
      <c r="E37" s="200"/>
      <c r="F37" s="200"/>
      <c r="G37" s="200"/>
      <c r="H37" s="200"/>
      <c r="I37" s="201"/>
    </row>
    <row r="38" spans="2:9" ht="16" customHeight="1" x14ac:dyDescent="0.2">
      <c r="B38" s="202" t="s">
        <v>1</v>
      </c>
      <c r="C38" s="202" t="s">
        <v>2</v>
      </c>
      <c r="D38" s="204" t="s">
        <v>3</v>
      </c>
      <c r="E38" s="204" t="s">
        <v>21</v>
      </c>
      <c r="F38" s="210" t="s">
        <v>31</v>
      </c>
      <c r="G38" s="229" t="s">
        <v>41</v>
      </c>
      <c r="H38" s="229" t="s">
        <v>28</v>
      </c>
      <c r="I38" s="208" t="s">
        <v>32</v>
      </c>
    </row>
    <row r="39" spans="2:9" ht="17" thickBot="1" x14ac:dyDescent="0.25">
      <c r="B39" s="203"/>
      <c r="C39" s="203"/>
      <c r="D39" s="205"/>
      <c r="E39" s="205"/>
      <c r="F39" s="211"/>
      <c r="G39" s="230"/>
      <c r="H39" s="230"/>
      <c r="I39" s="235"/>
    </row>
    <row r="40" spans="2:9" ht="17" customHeight="1" thickBot="1" x14ac:dyDescent="0.25">
      <c r="B40" s="21">
        <v>11000</v>
      </c>
      <c r="C40" s="22">
        <v>0</v>
      </c>
      <c r="D40" s="41">
        <v>-1705.5</v>
      </c>
      <c r="E40" s="41">
        <f>B40+D40</f>
        <v>9294.5</v>
      </c>
      <c r="F40" s="6">
        <f>E40-C40</f>
        <v>9294.5</v>
      </c>
      <c r="G40" s="23"/>
      <c r="H40" s="159">
        <f t="shared" ref="H40" si="6">1-((C40+G40)/E40)</f>
        <v>1</v>
      </c>
      <c r="I40" s="166">
        <f>E40-C40-G40</f>
        <v>9294.5</v>
      </c>
    </row>
    <row r="41" spans="2:9" x14ac:dyDescent="0.2">
      <c r="D41" s="53" t="s">
        <v>35</v>
      </c>
      <c r="E41" s="54"/>
    </row>
    <row r="42" spans="2:9" x14ac:dyDescent="0.2">
      <c r="D42" s="53" t="s">
        <v>34</v>
      </c>
      <c r="E42" s="54"/>
    </row>
    <row r="44" spans="2:9" ht="17" thickBot="1" x14ac:dyDescent="0.25">
      <c r="E44" s="114"/>
      <c r="F44" s="120"/>
    </row>
    <row r="45" spans="2:9" x14ac:dyDescent="0.2">
      <c r="D45" s="126" t="s">
        <v>74</v>
      </c>
      <c r="E45" s="127"/>
    </row>
    <row r="46" spans="2:9" x14ac:dyDescent="0.2">
      <c r="D46" s="128" t="s">
        <v>44</v>
      </c>
      <c r="E46" s="129">
        <v>397953.5</v>
      </c>
    </row>
    <row r="47" spans="2:9" ht="17" x14ac:dyDescent="0.2">
      <c r="D47" s="128" t="s">
        <v>56</v>
      </c>
      <c r="E47" s="130">
        <f>E46*0.25</f>
        <v>99488.375</v>
      </c>
    </row>
    <row r="48" spans="2:9" ht="17" thickBot="1" x14ac:dyDescent="0.25">
      <c r="D48" s="131" t="s">
        <v>73</v>
      </c>
      <c r="E48" s="132">
        <f>SUM(E46:E47)</f>
        <v>497441.875</v>
      </c>
    </row>
  </sheetData>
  <mergeCells count="56">
    <mergeCell ref="A3:I3"/>
    <mergeCell ref="A4:A5"/>
    <mergeCell ref="B4:B5"/>
    <mergeCell ref="C4:C5"/>
    <mergeCell ref="D4:D5"/>
    <mergeCell ref="E4:E5"/>
    <mergeCell ref="G4:G5"/>
    <mergeCell ref="H4:H5"/>
    <mergeCell ref="I4:I5"/>
    <mergeCell ref="F4:F5"/>
    <mergeCell ref="B17:I17"/>
    <mergeCell ref="B18:B19"/>
    <mergeCell ref="C18:C19"/>
    <mergeCell ref="D18:D19"/>
    <mergeCell ref="E18:E19"/>
    <mergeCell ref="G18:G19"/>
    <mergeCell ref="H18:H19"/>
    <mergeCell ref="I18:I19"/>
    <mergeCell ref="F18:F19"/>
    <mergeCell ref="B22:I22"/>
    <mergeCell ref="B23:B24"/>
    <mergeCell ref="C23:C24"/>
    <mergeCell ref="D23:D24"/>
    <mergeCell ref="E23:E24"/>
    <mergeCell ref="G23:G24"/>
    <mergeCell ref="H23:H24"/>
    <mergeCell ref="I23:I24"/>
    <mergeCell ref="F23:F24"/>
    <mergeCell ref="H33:H34"/>
    <mergeCell ref="I33:I34"/>
    <mergeCell ref="F33:F34"/>
    <mergeCell ref="B27:I27"/>
    <mergeCell ref="B28:B29"/>
    <mergeCell ref="C28:C29"/>
    <mergeCell ref="D28:D29"/>
    <mergeCell ref="E28:E29"/>
    <mergeCell ref="G28:G29"/>
    <mergeCell ref="H28:H29"/>
    <mergeCell ref="I28:I29"/>
    <mergeCell ref="F28:F29"/>
    <mergeCell ref="G1:I2"/>
    <mergeCell ref="B37:I37"/>
    <mergeCell ref="B38:B39"/>
    <mergeCell ref="C38:C39"/>
    <mergeCell ref="D38:D39"/>
    <mergeCell ref="E38:E39"/>
    <mergeCell ref="G38:G39"/>
    <mergeCell ref="H38:H39"/>
    <mergeCell ref="I38:I39"/>
    <mergeCell ref="F38:F39"/>
    <mergeCell ref="B32:I32"/>
    <mergeCell ref="B33:B34"/>
    <mergeCell ref="C33:C34"/>
    <mergeCell ref="D33:D34"/>
    <mergeCell ref="E33:E34"/>
    <mergeCell ref="G33:G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07AF-2A17-604B-83B5-0D9B03DD9620}">
  <dimension ref="A1:I47"/>
  <sheetViews>
    <sheetView zoomScale="180" zoomScaleNormal="180" workbookViewId="0"/>
  </sheetViews>
  <sheetFormatPr baseColWidth="10" defaultRowHeight="16" x14ac:dyDescent="0.2"/>
  <cols>
    <col min="1" max="1" width="4.83203125" customWidth="1"/>
    <col min="2" max="2" width="8.1640625" customWidth="1"/>
    <col min="4" max="4" width="10.83203125" style="43"/>
    <col min="5" max="5" width="11.5" style="43" customWidth="1"/>
    <col min="6" max="6" width="11" style="35" bestFit="1" customWidth="1"/>
    <col min="7" max="7" width="11.33203125" style="30" bestFit="1" customWidth="1"/>
    <col min="8" max="8" width="7.1640625" style="30" customWidth="1"/>
    <col min="9" max="9" width="10.83203125" style="35"/>
  </cols>
  <sheetData>
    <row r="1" spans="1:9" x14ac:dyDescent="0.2">
      <c r="A1" s="26" t="s">
        <v>23</v>
      </c>
      <c r="B1" s="25"/>
      <c r="C1" s="2"/>
      <c r="D1" s="36"/>
      <c r="E1" s="36"/>
      <c r="F1" s="31"/>
      <c r="G1" s="189" t="s">
        <v>85</v>
      </c>
      <c r="H1" s="190"/>
      <c r="I1" s="191"/>
    </row>
    <row r="2" spans="1:9" ht="17" thickBot="1" x14ac:dyDescent="0.25">
      <c r="B2" s="1"/>
      <c r="C2" s="2"/>
      <c r="D2" s="36"/>
      <c r="E2" s="36"/>
      <c r="F2" s="31"/>
      <c r="G2" s="192"/>
      <c r="H2" s="193"/>
      <c r="I2" s="194"/>
    </row>
    <row r="3" spans="1:9" ht="16" customHeight="1" thickBot="1" x14ac:dyDescent="0.25">
      <c r="A3" s="217" t="s">
        <v>9</v>
      </c>
      <c r="B3" s="218"/>
      <c r="C3" s="218"/>
      <c r="D3" s="218"/>
      <c r="E3" s="218"/>
      <c r="F3" s="218"/>
      <c r="G3" s="219"/>
      <c r="H3" s="219"/>
      <c r="I3" s="220"/>
    </row>
    <row r="4" spans="1:9" ht="16" customHeight="1" x14ac:dyDescent="0.2">
      <c r="A4" s="221" t="s">
        <v>20</v>
      </c>
      <c r="B4" s="223" t="s">
        <v>1</v>
      </c>
      <c r="C4" s="202" t="s">
        <v>2</v>
      </c>
      <c r="D4" s="204" t="s">
        <v>3</v>
      </c>
      <c r="E4" s="204" t="s">
        <v>21</v>
      </c>
      <c r="F4" s="236" t="s">
        <v>30</v>
      </c>
      <c r="G4" s="231" t="s">
        <v>40</v>
      </c>
      <c r="H4" s="249" t="s">
        <v>28</v>
      </c>
      <c r="I4" s="251" t="s">
        <v>33</v>
      </c>
    </row>
    <row r="5" spans="1:9" ht="17" thickBot="1" x14ac:dyDescent="0.25">
      <c r="A5" s="222"/>
      <c r="B5" s="224"/>
      <c r="C5" s="203"/>
      <c r="D5" s="205"/>
      <c r="E5" s="205"/>
      <c r="F5" s="237"/>
      <c r="G5" s="232"/>
      <c r="H5" s="250"/>
      <c r="I5" s="252"/>
    </row>
    <row r="6" spans="1:9" x14ac:dyDescent="0.2">
      <c r="A6" s="7" t="s">
        <v>10</v>
      </c>
      <c r="B6" s="11">
        <v>1</v>
      </c>
      <c r="C6" s="16">
        <v>0.5</v>
      </c>
      <c r="D6" s="57" t="s">
        <v>25</v>
      </c>
      <c r="E6" s="37">
        <f>B6</f>
        <v>1</v>
      </c>
      <c r="F6" s="170">
        <f>E6-C6</f>
        <v>0.5</v>
      </c>
      <c r="G6" s="172"/>
      <c r="H6" s="176">
        <f>1-((C6+G6)/E6)</f>
        <v>0.5</v>
      </c>
      <c r="I6" s="172">
        <f>E6-C6-G6</f>
        <v>0.5</v>
      </c>
    </row>
    <row r="7" spans="1:9" x14ac:dyDescent="0.2">
      <c r="A7" s="8" t="s">
        <v>11</v>
      </c>
      <c r="B7" s="12">
        <v>4</v>
      </c>
      <c r="C7" s="13">
        <v>1</v>
      </c>
      <c r="D7" s="74">
        <v>-2</v>
      </c>
      <c r="E7" s="37">
        <f>B7+D7</f>
        <v>2</v>
      </c>
      <c r="F7" s="170">
        <f t="shared" ref="F7:F14" si="0">E7-C7</f>
        <v>1</v>
      </c>
      <c r="G7" s="173"/>
      <c r="H7" s="176">
        <f t="shared" ref="H7:H15" si="1">1-((C7+G7)/E7)</f>
        <v>0.5</v>
      </c>
      <c r="I7" s="172">
        <f t="shared" ref="I7:I15" si="2">E7-C7-G7</f>
        <v>1</v>
      </c>
    </row>
    <row r="8" spans="1:9" x14ac:dyDescent="0.2">
      <c r="A8" s="8" t="s">
        <v>12</v>
      </c>
      <c r="B8" s="13">
        <v>2</v>
      </c>
      <c r="C8" s="13">
        <v>1</v>
      </c>
      <c r="D8" s="57" t="s">
        <v>25</v>
      </c>
      <c r="E8" s="37">
        <f t="shared" ref="E8:E13" si="3">B8</f>
        <v>2</v>
      </c>
      <c r="F8" s="170">
        <f t="shared" si="0"/>
        <v>1</v>
      </c>
      <c r="G8" s="173"/>
      <c r="H8" s="176">
        <f t="shared" si="1"/>
        <v>0.5</v>
      </c>
      <c r="I8" s="172">
        <f t="shared" si="2"/>
        <v>1</v>
      </c>
    </row>
    <row r="9" spans="1:9" x14ac:dyDescent="0.2">
      <c r="A9" s="8" t="s">
        <v>13</v>
      </c>
      <c r="B9" s="12">
        <v>2</v>
      </c>
      <c r="C9" s="13">
        <v>0.5</v>
      </c>
      <c r="D9" s="57" t="s">
        <v>25</v>
      </c>
      <c r="E9" s="37">
        <f t="shared" si="3"/>
        <v>2</v>
      </c>
      <c r="F9" s="170">
        <f t="shared" si="0"/>
        <v>1.5</v>
      </c>
      <c r="G9" s="173"/>
      <c r="H9" s="176">
        <f t="shared" si="1"/>
        <v>0.75</v>
      </c>
      <c r="I9" s="172">
        <f t="shared" si="2"/>
        <v>1.5</v>
      </c>
    </row>
    <row r="10" spans="1:9" x14ac:dyDescent="0.2">
      <c r="A10" s="8" t="s">
        <v>14</v>
      </c>
      <c r="B10" s="12">
        <v>5</v>
      </c>
      <c r="C10" s="13">
        <v>0.5</v>
      </c>
      <c r="D10" s="57" t="s">
        <v>25</v>
      </c>
      <c r="E10" s="37">
        <f t="shared" si="3"/>
        <v>5</v>
      </c>
      <c r="F10" s="170">
        <f t="shared" si="0"/>
        <v>4.5</v>
      </c>
      <c r="G10" s="173"/>
      <c r="H10" s="176">
        <f t="shared" si="1"/>
        <v>0.9</v>
      </c>
      <c r="I10" s="172">
        <f t="shared" si="2"/>
        <v>4.5</v>
      </c>
    </row>
    <row r="11" spans="1:9" x14ac:dyDescent="0.2">
      <c r="A11" s="8" t="s">
        <v>15</v>
      </c>
      <c r="B11" s="12">
        <v>3</v>
      </c>
      <c r="C11" s="13">
        <v>3</v>
      </c>
      <c r="D11" s="57" t="s">
        <v>25</v>
      </c>
      <c r="E11" s="37">
        <f t="shared" si="3"/>
        <v>3</v>
      </c>
      <c r="F11" s="170">
        <f t="shared" si="0"/>
        <v>0</v>
      </c>
      <c r="G11" s="173"/>
      <c r="H11" s="176">
        <f t="shared" si="1"/>
        <v>0</v>
      </c>
      <c r="I11" s="172">
        <f t="shared" si="2"/>
        <v>0</v>
      </c>
    </row>
    <row r="12" spans="1:9" x14ac:dyDescent="0.2">
      <c r="A12" s="8" t="s">
        <v>16</v>
      </c>
      <c r="B12" s="12">
        <v>12</v>
      </c>
      <c r="C12" s="13">
        <v>7</v>
      </c>
      <c r="D12" s="57" t="s">
        <v>25</v>
      </c>
      <c r="E12" s="37">
        <f t="shared" si="3"/>
        <v>12</v>
      </c>
      <c r="F12" s="170">
        <f t="shared" si="0"/>
        <v>5</v>
      </c>
      <c r="G12" s="173"/>
      <c r="H12" s="176">
        <f t="shared" si="1"/>
        <v>0.41666666666666663</v>
      </c>
      <c r="I12" s="172">
        <f t="shared" si="2"/>
        <v>5</v>
      </c>
    </row>
    <row r="13" spans="1:9" x14ac:dyDescent="0.2">
      <c r="A13" s="8" t="s">
        <v>17</v>
      </c>
      <c r="B13" s="12">
        <v>1</v>
      </c>
      <c r="C13" s="13">
        <v>0.5</v>
      </c>
      <c r="D13" s="57" t="s">
        <v>25</v>
      </c>
      <c r="E13" s="37">
        <f t="shared" si="3"/>
        <v>1</v>
      </c>
      <c r="F13" s="170">
        <f t="shared" si="0"/>
        <v>0.5</v>
      </c>
      <c r="G13" s="173"/>
      <c r="H13" s="176">
        <f t="shared" si="1"/>
        <v>0.5</v>
      </c>
      <c r="I13" s="172">
        <f t="shared" si="2"/>
        <v>0.5</v>
      </c>
    </row>
    <row r="14" spans="1:9" ht="17" thickBot="1" x14ac:dyDescent="0.25">
      <c r="A14" s="9" t="s">
        <v>18</v>
      </c>
      <c r="B14" s="14">
        <v>0</v>
      </c>
      <c r="C14" s="19">
        <v>1</v>
      </c>
      <c r="D14" s="74">
        <v>2</v>
      </c>
      <c r="E14" s="37">
        <f>B14+D14</f>
        <v>2</v>
      </c>
      <c r="F14" s="170">
        <f t="shared" si="0"/>
        <v>1</v>
      </c>
      <c r="G14" s="174"/>
      <c r="H14" s="177">
        <f t="shared" si="1"/>
        <v>0.5</v>
      </c>
      <c r="I14" s="179">
        <f t="shared" si="2"/>
        <v>1</v>
      </c>
    </row>
    <row r="15" spans="1:9" ht="17" thickBot="1" x14ac:dyDescent="0.25">
      <c r="A15" s="10" t="s">
        <v>19</v>
      </c>
      <c r="B15" s="15">
        <f>SUM(B6:B14)</f>
        <v>30</v>
      </c>
      <c r="C15" s="20">
        <f>SUM(C6:C14)</f>
        <v>15</v>
      </c>
      <c r="D15" s="40">
        <f>SUM(D7:D14)</f>
        <v>0</v>
      </c>
      <c r="E15" s="40">
        <f>SUM(E6:E14)</f>
        <v>30</v>
      </c>
      <c r="F15" s="171">
        <f>SUM(F6:F14)</f>
        <v>15</v>
      </c>
      <c r="G15" s="175"/>
      <c r="H15" s="178">
        <f t="shared" si="1"/>
        <v>0.5</v>
      </c>
      <c r="I15" s="165">
        <f t="shared" si="2"/>
        <v>15</v>
      </c>
    </row>
    <row r="16" spans="1:9" ht="10" customHeight="1" thickBot="1" x14ac:dyDescent="0.25">
      <c r="B16" s="2"/>
      <c r="C16" s="2"/>
      <c r="D16" s="36"/>
      <c r="E16" s="36"/>
      <c r="F16" s="31"/>
      <c r="G16" s="27"/>
      <c r="H16" s="27"/>
      <c r="I16" s="31"/>
    </row>
    <row r="17" spans="2:9" ht="17" customHeight="1" thickBot="1" x14ac:dyDescent="0.25">
      <c r="B17" s="214" t="s">
        <v>9</v>
      </c>
      <c r="C17" s="215"/>
      <c r="D17" s="215"/>
      <c r="E17" s="215"/>
      <c r="F17" s="215"/>
      <c r="G17" s="215"/>
      <c r="H17" s="215"/>
      <c r="I17" s="216"/>
    </row>
    <row r="18" spans="2:9" ht="16" customHeight="1" x14ac:dyDescent="0.2">
      <c r="B18" s="202" t="s">
        <v>1</v>
      </c>
      <c r="C18" s="202" t="s">
        <v>2</v>
      </c>
      <c r="D18" s="204" t="s">
        <v>3</v>
      </c>
      <c r="E18" s="204" t="s">
        <v>21</v>
      </c>
      <c r="F18" s="210" t="s">
        <v>30</v>
      </c>
      <c r="G18" s="229" t="s">
        <v>40</v>
      </c>
      <c r="H18" s="229" t="s">
        <v>28</v>
      </c>
      <c r="I18" s="208" t="s">
        <v>33</v>
      </c>
    </row>
    <row r="19" spans="2:9" ht="17" thickBot="1" x14ac:dyDescent="0.25">
      <c r="B19" s="203"/>
      <c r="C19" s="203"/>
      <c r="D19" s="205"/>
      <c r="E19" s="205"/>
      <c r="F19" s="211"/>
      <c r="G19" s="230"/>
      <c r="H19" s="230"/>
      <c r="I19" s="235"/>
    </row>
    <row r="20" spans="2:9" ht="17" thickBot="1" x14ac:dyDescent="0.25">
      <c r="B20" s="3">
        <v>30</v>
      </c>
      <c r="C20" s="4">
        <f t="shared" ref="C20:H20" si="4">C15</f>
        <v>15</v>
      </c>
      <c r="D20" s="41">
        <f t="shared" si="4"/>
        <v>0</v>
      </c>
      <c r="E20" s="41">
        <f t="shared" si="4"/>
        <v>30</v>
      </c>
      <c r="F20" s="33">
        <f>F15</f>
        <v>15</v>
      </c>
      <c r="G20" s="5">
        <f t="shared" si="4"/>
        <v>0</v>
      </c>
      <c r="H20" s="169">
        <f t="shared" si="4"/>
        <v>0.5</v>
      </c>
      <c r="I20" s="165">
        <f>E20-C20-G20</f>
        <v>15</v>
      </c>
    </row>
    <row r="21" spans="2:9" ht="17" thickBot="1" x14ac:dyDescent="0.25">
      <c r="B21" s="2"/>
      <c r="C21" s="2"/>
      <c r="D21" s="36"/>
      <c r="E21" s="36"/>
      <c r="F21" s="31"/>
      <c r="G21" s="27"/>
      <c r="H21" s="27"/>
      <c r="I21" s="31"/>
    </row>
    <row r="22" spans="2:9" ht="17" thickBot="1" x14ac:dyDescent="0.25">
      <c r="B22" s="199" t="s">
        <v>5</v>
      </c>
      <c r="C22" s="200"/>
      <c r="D22" s="200"/>
      <c r="E22" s="200"/>
      <c r="F22" s="200"/>
      <c r="G22" s="200"/>
      <c r="H22" s="200"/>
      <c r="I22" s="201"/>
    </row>
    <row r="23" spans="2:9" ht="16" customHeight="1" x14ac:dyDescent="0.2">
      <c r="B23" s="202" t="s">
        <v>1</v>
      </c>
      <c r="C23" s="202" t="s">
        <v>2</v>
      </c>
      <c r="D23" s="204" t="s">
        <v>3</v>
      </c>
      <c r="E23" s="204" t="s">
        <v>21</v>
      </c>
      <c r="F23" s="210" t="s">
        <v>31</v>
      </c>
      <c r="G23" s="253" t="s">
        <v>41</v>
      </c>
      <c r="H23" s="229" t="s">
        <v>28</v>
      </c>
      <c r="I23" s="208" t="s">
        <v>32</v>
      </c>
    </row>
    <row r="24" spans="2:9" ht="17" thickBot="1" x14ac:dyDescent="0.25">
      <c r="B24" s="203"/>
      <c r="C24" s="203"/>
      <c r="D24" s="205"/>
      <c r="E24" s="205"/>
      <c r="F24" s="211"/>
      <c r="G24" s="254"/>
      <c r="H24" s="255"/>
      <c r="I24" s="235"/>
    </row>
    <row r="25" spans="2:9" ht="17" thickBot="1" x14ac:dyDescent="0.25">
      <c r="B25" s="21">
        <v>261480</v>
      </c>
      <c r="C25" s="22">
        <v>126536</v>
      </c>
      <c r="D25" s="44" t="s">
        <v>25</v>
      </c>
      <c r="E25" s="42">
        <f>B25</f>
        <v>261480</v>
      </c>
      <c r="F25" s="24">
        <f>E25-C25</f>
        <v>134944</v>
      </c>
      <c r="G25" s="164"/>
      <c r="H25" s="159">
        <f>1-((C25+G25)/E25)</f>
        <v>0.51607771148845039</v>
      </c>
      <c r="I25" s="166">
        <f>E25-C25-G25</f>
        <v>134944</v>
      </c>
    </row>
    <row r="26" spans="2:9" ht="17" thickBot="1" x14ac:dyDescent="0.25">
      <c r="B26" s="2"/>
      <c r="C26" s="2"/>
      <c r="D26" s="36"/>
      <c r="E26" s="36"/>
      <c r="F26" s="31"/>
      <c r="G26" s="27"/>
      <c r="H26" s="27"/>
      <c r="I26" s="31"/>
    </row>
    <row r="27" spans="2:9" ht="17" customHeight="1" thickBot="1" x14ac:dyDescent="0.25">
      <c r="B27" s="199" t="s">
        <v>6</v>
      </c>
      <c r="C27" s="200"/>
      <c r="D27" s="200"/>
      <c r="E27" s="200"/>
      <c r="F27" s="200"/>
      <c r="G27" s="200"/>
      <c r="H27" s="200"/>
      <c r="I27" s="201"/>
    </row>
    <row r="28" spans="2:9" ht="16" customHeight="1" x14ac:dyDescent="0.2">
      <c r="B28" s="202" t="s">
        <v>1</v>
      </c>
      <c r="C28" s="202" t="s">
        <v>2</v>
      </c>
      <c r="D28" s="204" t="s">
        <v>3</v>
      </c>
      <c r="E28" s="204" t="s">
        <v>21</v>
      </c>
      <c r="F28" s="210" t="s">
        <v>31</v>
      </c>
      <c r="G28" s="253" t="s">
        <v>41</v>
      </c>
      <c r="H28" s="229" t="s">
        <v>28</v>
      </c>
      <c r="I28" s="208" t="s">
        <v>32</v>
      </c>
    </row>
    <row r="29" spans="2:9" ht="17" thickBot="1" x14ac:dyDescent="0.25">
      <c r="B29" s="203"/>
      <c r="C29" s="203"/>
      <c r="D29" s="205"/>
      <c r="E29" s="205"/>
      <c r="F29" s="211"/>
      <c r="G29" s="254"/>
      <c r="H29" s="230"/>
      <c r="I29" s="235"/>
    </row>
    <row r="30" spans="2:9" ht="17" thickBot="1" x14ac:dyDescent="0.25">
      <c r="B30" s="21">
        <v>20000</v>
      </c>
      <c r="C30" s="22">
        <v>8440</v>
      </c>
      <c r="D30" s="44" t="s">
        <v>25</v>
      </c>
      <c r="E30" s="42">
        <f>B30</f>
        <v>20000</v>
      </c>
      <c r="F30" s="24">
        <f>E30-C30</f>
        <v>11560</v>
      </c>
      <c r="G30" s="23"/>
      <c r="H30" s="159">
        <f>1-((C30+G30)/E30)</f>
        <v>0.57800000000000007</v>
      </c>
      <c r="I30" s="166">
        <f>E30-C30-G30</f>
        <v>11560</v>
      </c>
    </row>
    <row r="31" spans="2:9" ht="17" thickBot="1" x14ac:dyDescent="0.25">
      <c r="B31" s="2"/>
      <c r="C31" s="2"/>
      <c r="D31" s="36"/>
      <c r="E31" s="36"/>
      <c r="F31" s="31"/>
      <c r="G31" s="27"/>
      <c r="H31" s="27"/>
      <c r="I31" s="31"/>
    </row>
    <row r="32" spans="2:9" ht="17" customHeight="1" thickBot="1" x14ac:dyDescent="0.25">
      <c r="B32" s="199" t="s">
        <v>7</v>
      </c>
      <c r="C32" s="200"/>
      <c r="D32" s="200"/>
      <c r="E32" s="200"/>
      <c r="F32" s="200"/>
      <c r="G32" s="200"/>
      <c r="H32" s="200"/>
      <c r="I32" s="201"/>
    </row>
    <row r="33" spans="2:9" ht="16" customHeight="1" x14ac:dyDescent="0.2">
      <c r="B33" s="202" t="s">
        <v>1</v>
      </c>
      <c r="C33" s="202" t="s">
        <v>2</v>
      </c>
      <c r="D33" s="204" t="s">
        <v>3</v>
      </c>
      <c r="E33" s="204" t="s">
        <v>21</v>
      </c>
      <c r="F33" s="210" t="s">
        <v>31</v>
      </c>
      <c r="G33" s="253" t="s">
        <v>41</v>
      </c>
      <c r="H33" s="229" t="s">
        <v>28</v>
      </c>
      <c r="I33" s="208" t="s">
        <v>32</v>
      </c>
    </row>
    <row r="34" spans="2:9" ht="17" thickBot="1" x14ac:dyDescent="0.25">
      <c r="B34" s="203"/>
      <c r="C34" s="203"/>
      <c r="D34" s="205"/>
      <c r="E34" s="205"/>
      <c r="F34" s="211"/>
      <c r="G34" s="254"/>
      <c r="H34" s="230"/>
      <c r="I34" s="235"/>
    </row>
    <row r="35" spans="2:9" ht="17" thickBot="1" x14ac:dyDescent="0.25">
      <c r="B35" s="21">
        <v>500</v>
      </c>
      <c r="C35" s="22">
        <v>0</v>
      </c>
      <c r="D35" s="42">
        <v>-369</v>
      </c>
      <c r="E35" s="42">
        <f>B35+D35</f>
        <v>131</v>
      </c>
      <c r="F35" s="34">
        <f>E35-C35</f>
        <v>131</v>
      </c>
      <c r="G35" s="23"/>
      <c r="H35" s="159">
        <f>1-((C35+G35)/E35)</f>
        <v>1</v>
      </c>
      <c r="I35" s="166">
        <f>E35-C35-G35</f>
        <v>131</v>
      </c>
    </row>
    <row r="36" spans="2:9" ht="17" thickBot="1" x14ac:dyDescent="0.25">
      <c r="D36" s="53" t="s">
        <v>29</v>
      </c>
    </row>
    <row r="37" spans="2:9" ht="17" thickBot="1" x14ac:dyDescent="0.25">
      <c r="B37" s="199" t="s">
        <v>8</v>
      </c>
      <c r="C37" s="200"/>
      <c r="D37" s="200"/>
      <c r="E37" s="200"/>
      <c r="F37" s="200"/>
      <c r="G37" s="200"/>
      <c r="H37" s="200"/>
      <c r="I37" s="201"/>
    </row>
    <row r="38" spans="2:9" ht="16" customHeight="1" x14ac:dyDescent="0.2">
      <c r="B38" s="202" t="s">
        <v>1</v>
      </c>
      <c r="C38" s="202" t="s">
        <v>2</v>
      </c>
      <c r="D38" s="204" t="s">
        <v>3</v>
      </c>
      <c r="E38" s="204" t="s">
        <v>21</v>
      </c>
      <c r="F38" s="210" t="s">
        <v>31</v>
      </c>
      <c r="G38" s="253" t="s">
        <v>41</v>
      </c>
      <c r="H38" s="229" t="s">
        <v>28</v>
      </c>
      <c r="I38" s="208" t="s">
        <v>32</v>
      </c>
    </row>
    <row r="39" spans="2:9" ht="17" thickBot="1" x14ac:dyDescent="0.25">
      <c r="B39" s="203"/>
      <c r="C39" s="203"/>
      <c r="D39" s="205"/>
      <c r="E39" s="205"/>
      <c r="F39" s="211"/>
      <c r="G39" s="254"/>
      <c r="H39" s="230"/>
      <c r="I39" s="235"/>
    </row>
    <row r="40" spans="2:9" ht="17" thickBot="1" x14ac:dyDescent="0.25">
      <c r="B40" s="21">
        <v>500</v>
      </c>
      <c r="C40" s="22">
        <v>0</v>
      </c>
      <c r="D40" s="44" t="s">
        <v>25</v>
      </c>
      <c r="E40" s="42">
        <f>B40</f>
        <v>500</v>
      </c>
      <c r="F40" s="24">
        <f>E40-C40</f>
        <v>500</v>
      </c>
      <c r="G40" s="23"/>
      <c r="H40" s="159">
        <f>1-((C40+G40)/E40)</f>
        <v>1</v>
      </c>
      <c r="I40" s="166">
        <f>E40-C40-G40</f>
        <v>500</v>
      </c>
    </row>
    <row r="43" spans="2:9" ht="17" thickBot="1" x14ac:dyDescent="0.25">
      <c r="E43" s="47"/>
      <c r="F43" s="48"/>
    </row>
    <row r="44" spans="2:9" x14ac:dyDescent="0.2">
      <c r="D44" s="126" t="s">
        <v>74</v>
      </c>
      <c r="E44" s="127"/>
    </row>
    <row r="45" spans="2:9" x14ac:dyDescent="0.2">
      <c r="D45" s="128" t="s">
        <v>44</v>
      </c>
      <c r="E45" s="129">
        <v>282111</v>
      </c>
    </row>
    <row r="46" spans="2:9" ht="17" x14ac:dyDescent="0.2">
      <c r="D46" s="128" t="s">
        <v>56</v>
      </c>
      <c r="E46" s="130">
        <f>E45*0.25</f>
        <v>70527.75</v>
      </c>
    </row>
    <row r="47" spans="2:9" ht="17" thickBot="1" x14ac:dyDescent="0.25">
      <c r="D47" s="131" t="s">
        <v>73</v>
      </c>
      <c r="E47" s="132">
        <f>SUM(E45:E46)</f>
        <v>352638.75</v>
      </c>
    </row>
  </sheetData>
  <mergeCells count="56">
    <mergeCell ref="A3:I3"/>
    <mergeCell ref="A4:A5"/>
    <mergeCell ref="B4:B5"/>
    <mergeCell ref="C4:C5"/>
    <mergeCell ref="D4:D5"/>
    <mergeCell ref="E4:E5"/>
    <mergeCell ref="G4:G5"/>
    <mergeCell ref="H4:H5"/>
    <mergeCell ref="I4:I5"/>
    <mergeCell ref="F4:F5"/>
    <mergeCell ref="B17:I17"/>
    <mergeCell ref="B18:B19"/>
    <mergeCell ref="C18:C19"/>
    <mergeCell ref="D18:D19"/>
    <mergeCell ref="E18:E19"/>
    <mergeCell ref="G18:G19"/>
    <mergeCell ref="H18:H19"/>
    <mergeCell ref="I18:I19"/>
    <mergeCell ref="F18:F19"/>
    <mergeCell ref="B22:I22"/>
    <mergeCell ref="B23:B24"/>
    <mergeCell ref="C23:C24"/>
    <mergeCell ref="D23:D24"/>
    <mergeCell ref="E23:E24"/>
    <mergeCell ref="G23:G24"/>
    <mergeCell ref="H23:H24"/>
    <mergeCell ref="I23:I24"/>
    <mergeCell ref="F23:F24"/>
    <mergeCell ref="H33:H34"/>
    <mergeCell ref="I33:I34"/>
    <mergeCell ref="F33:F34"/>
    <mergeCell ref="B27:I27"/>
    <mergeCell ref="B28:B29"/>
    <mergeCell ref="C28:C29"/>
    <mergeCell ref="D28:D29"/>
    <mergeCell ref="E28:E29"/>
    <mergeCell ref="G28:G29"/>
    <mergeCell ref="H28:H29"/>
    <mergeCell ref="I28:I29"/>
    <mergeCell ref="F28:F29"/>
    <mergeCell ref="G1:I2"/>
    <mergeCell ref="B37:I37"/>
    <mergeCell ref="B38:B39"/>
    <mergeCell ref="C38:C39"/>
    <mergeCell ref="D38:D39"/>
    <mergeCell ref="E38:E39"/>
    <mergeCell ref="G38:G39"/>
    <mergeCell ref="H38:H39"/>
    <mergeCell ref="I38:I39"/>
    <mergeCell ref="F38:F39"/>
    <mergeCell ref="B32:I32"/>
    <mergeCell ref="B33:B34"/>
    <mergeCell ref="C33:C34"/>
    <mergeCell ref="D33:D34"/>
    <mergeCell ref="E33:E34"/>
    <mergeCell ref="G33:G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EAD0-40A3-3B40-83F9-B067E51B85C2}">
  <dimension ref="A1:I45"/>
  <sheetViews>
    <sheetView zoomScale="180" zoomScaleNormal="180" workbookViewId="0"/>
  </sheetViews>
  <sheetFormatPr baseColWidth="10" defaultRowHeight="16" x14ac:dyDescent="0.2"/>
  <cols>
    <col min="1" max="1" width="4.83203125" customWidth="1"/>
    <col min="2" max="2" width="8.1640625" customWidth="1"/>
    <col min="4" max="4" width="10.83203125" style="47"/>
    <col min="5" max="5" width="11.5" style="43" customWidth="1"/>
    <col min="6" max="6" width="12.1640625" style="35" bestFit="1" customWidth="1"/>
    <col min="7" max="7" width="9.6640625" style="30" customWidth="1"/>
    <col min="8" max="8" width="7.1640625" style="52" customWidth="1"/>
    <col min="9" max="9" width="10.83203125" style="35"/>
  </cols>
  <sheetData>
    <row r="1" spans="1:9" x14ac:dyDescent="0.2">
      <c r="A1" s="26" t="s">
        <v>27</v>
      </c>
      <c r="B1" s="25"/>
      <c r="C1" s="2"/>
      <c r="D1" s="46"/>
      <c r="E1" s="36"/>
      <c r="F1" s="31"/>
      <c r="G1" s="189" t="s">
        <v>85</v>
      </c>
      <c r="H1" s="190"/>
      <c r="I1" s="191"/>
    </row>
    <row r="2" spans="1:9" ht="17" thickBot="1" x14ac:dyDescent="0.25">
      <c r="B2" s="1"/>
      <c r="C2" s="2"/>
      <c r="D2" s="46"/>
      <c r="E2" s="36"/>
      <c r="F2" s="31"/>
      <c r="G2" s="192"/>
      <c r="H2" s="193"/>
      <c r="I2" s="194"/>
    </row>
    <row r="3" spans="1:9" ht="16" customHeight="1" thickBot="1" x14ac:dyDescent="0.25">
      <c r="A3" s="217" t="s">
        <v>9</v>
      </c>
      <c r="B3" s="218"/>
      <c r="C3" s="218"/>
      <c r="D3" s="218"/>
      <c r="E3" s="218"/>
      <c r="F3" s="218"/>
      <c r="G3" s="219"/>
      <c r="H3" s="219"/>
      <c r="I3" s="220"/>
    </row>
    <row r="4" spans="1:9" ht="16" customHeight="1" x14ac:dyDescent="0.2">
      <c r="A4" s="221" t="s">
        <v>20</v>
      </c>
      <c r="B4" s="223" t="s">
        <v>1</v>
      </c>
      <c r="C4" s="202" t="s">
        <v>2</v>
      </c>
      <c r="D4" s="256" t="s">
        <v>3</v>
      </c>
      <c r="E4" s="204" t="s">
        <v>21</v>
      </c>
      <c r="F4" s="236" t="s">
        <v>30</v>
      </c>
      <c r="G4" s="231" t="s">
        <v>43</v>
      </c>
      <c r="H4" s="260" t="s">
        <v>28</v>
      </c>
      <c r="I4" s="251" t="s">
        <v>33</v>
      </c>
    </row>
    <row r="5" spans="1:9" ht="17" thickBot="1" x14ac:dyDescent="0.25">
      <c r="A5" s="222"/>
      <c r="B5" s="224"/>
      <c r="C5" s="203"/>
      <c r="D5" s="257"/>
      <c r="E5" s="205"/>
      <c r="F5" s="237"/>
      <c r="G5" s="232"/>
      <c r="H5" s="261"/>
      <c r="I5" s="252"/>
    </row>
    <row r="6" spans="1:9" x14ac:dyDescent="0.2">
      <c r="A6" s="7" t="s">
        <v>10</v>
      </c>
      <c r="B6" s="12">
        <v>0</v>
      </c>
      <c r="C6" s="13">
        <v>0</v>
      </c>
      <c r="D6" s="37"/>
      <c r="E6" s="37"/>
      <c r="F6" s="170"/>
      <c r="G6" s="172"/>
      <c r="H6" s="176"/>
      <c r="I6" s="172"/>
    </row>
    <row r="7" spans="1:9" x14ac:dyDescent="0.2">
      <c r="A7" s="8" t="s">
        <v>11</v>
      </c>
      <c r="B7" s="12">
        <v>0</v>
      </c>
      <c r="C7" s="13">
        <v>0</v>
      </c>
      <c r="D7" s="38"/>
      <c r="E7" s="38"/>
      <c r="F7" s="181"/>
      <c r="G7" s="173"/>
      <c r="H7" s="187"/>
      <c r="I7" s="173"/>
    </row>
    <row r="8" spans="1:9" x14ac:dyDescent="0.2">
      <c r="A8" s="8" t="s">
        <v>12</v>
      </c>
      <c r="B8" s="13">
        <v>3</v>
      </c>
      <c r="C8" s="13">
        <v>0</v>
      </c>
      <c r="D8" s="38">
        <v>2</v>
      </c>
      <c r="E8" s="38">
        <f>B8+D8</f>
        <v>5</v>
      </c>
      <c r="F8" s="181">
        <f>E8-C8</f>
        <v>5</v>
      </c>
      <c r="G8" s="173"/>
      <c r="H8" s="176">
        <f>1-((C8+G8)/E8)</f>
        <v>1</v>
      </c>
      <c r="I8" s="172">
        <f>E8-C8-G8</f>
        <v>5</v>
      </c>
    </row>
    <row r="9" spans="1:9" x14ac:dyDescent="0.2">
      <c r="A9" s="8" t="s">
        <v>13</v>
      </c>
      <c r="B9" s="12">
        <v>12</v>
      </c>
      <c r="C9" s="13">
        <v>10</v>
      </c>
      <c r="D9" s="38">
        <v>7.5</v>
      </c>
      <c r="E9" s="38">
        <f>C9+D9</f>
        <v>17.5</v>
      </c>
      <c r="F9" s="181">
        <f>E9-C9</f>
        <v>7.5</v>
      </c>
      <c r="G9" s="173"/>
      <c r="H9" s="176">
        <f>1-((C9+G9)/E9)</f>
        <v>0.4285714285714286</v>
      </c>
      <c r="I9" s="172">
        <f>E9-C9-G9</f>
        <v>7.5</v>
      </c>
    </row>
    <row r="10" spans="1:9" x14ac:dyDescent="0.2">
      <c r="A10" s="8" t="s">
        <v>14</v>
      </c>
      <c r="B10" s="12">
        <v>3</v>
      </c>
      <c r="C10" s="13">
        <v>0</v>
      </c>
      <c r="D10" s="38">
        <v>2.5</v>
      </c>
      <c r="E10" s="38">
        <f>B10+D10</f>
        <v>5.5</v>
      </c>
      <c r="F10" s="181">
        <f>E10-C10</f>
        <v>5.5</v>
      </c>
      <c r="G10" s="173"/>
      <c r="H10" s="176">
        <f>1-((C10+G10)/E10)</f>
        <v>1</v>
      </c>
      <c r="I10" s="172">
        <f>E10-C10-G10</f>
        <v>5.5</v>
      </c>
    </row>
    <row r="11" spans="1:9" x14ac:dyDescent="0.2">
      <c r="A11" s="8" t="s">
        <v>15</v>
      </c>
      <c r="B11" s="12">
        <v>0</v>
      </c>
      <c r="C11" s="13">
        <v>0</v>
      </c>
      <c r="D11" s="38"/>
      <c r="E11" s="38"/>
      <c r="F11" s="181"/>
      <c r="G11" s="173"/>
      <c r="H11" s="187"/>
      <c r="I11" s="173"/>
    </row>
    <row r="12" spans="1:9" x14ac:dyDescent="0.2">
      <c r="A12" s="8" t="s">
        <v>16</v>
      </c>
      <c r="B12" s="12">
        <v>0</v>
      </c>
      <c r="C12" s="13">
        <v>0</v>
      </c>
      <c r="D12" s="38"/>
      <c r="E12" s="38"/>
      <c r="F12" s="181"/>
      <c r="G12" s="173"/>
      <c r="H12" s="187"/>
      <c r="I12" s="173"/>
    </row>
    <row r="13" spans="1:9" x14ac:dyDescent="0.2">
      <c r="A13" s="8" t="s">
        <v>17</v>
      </c>
      <c r="B13" s="12">
        <v>0</v>
      </c>
      <c r="C13" s="13">
        <v>0</v>
      </c>
      <c r="D13" s="38"/>
      <c r="E13" s="38"/>
      <c r="F13" s="181"/>
      <c r="G13" s="173"/>
      <c r="H13" s="187"/>
      <c r="I13" s="173"/>
    </row>
    <row r="14" spans="1:9" ht="17" thickBot="1" x14ac:dyDescent="0.25">
      <c r="A14" s="9" t="s">
        <v>18</v>
      </c>
      <c r="B14" s="14">
        <v>0</v>
      </c>
      <c r="C14" s="19">
        <v>0</v>
      </c>
      <c r="D14" s="39"/>
      <c r="E14" s="39"/>
      <c r="F14" s="186"/>
      <c r="G14" s="174"/>
      <c r="H14" s="188"/>
      <c r="I14" s="174"/>
    </row>
    <row r="15" spans="1:9" ht="17" thickBot="1" x14ac:dyDescent="0.25">
      <c r="A15" s="10" t="s">
        <v>19</v>
      </c>
      <c r="B15" s="15">
        <f>SUM(B6:B14)</f>
        <v>18</v>
      </c>
      <c r="C15" s="20">
        <f>SUM(C6:C14)</f>
        <v>10</v>
      </c>
      <c r="D15" s="40">
        <f>SUM(D8:D14)</f>
        <v>12</v>
      </c>
      <c r="E15" s="40">
        <f>SUM(E8:E14)</f>
        <v>28</v>
      </c>
      <c r="F15" s="171">
        <f>SUM(F8:F14)</f>
        <v>18</v>
      </c>
      <c r="G15" s="175"/>
      <c r="H15" s="178">
        <f>1-((C15+G15)/E15)</f>
        <v>0.64285714285714279</v>
      </c>
      <c r="I15" s="165">
        <f>E15-C15-G15</f>
        <v>18</v>
      </c>
    </row>
    <row r="16" spans="1:9" ht="10" customHeight="1" thickBot="1" x14ac:dyDescent="0.25">
      <c r="B16" s="2"/>
      <c r="C16" s="2"/>
      <c r="D16" s="46"/>
      <c r="E16" s="36"/>
      <c r="F16" s="31"/>
      <c r="G16" s="27"/>
      <c r="H16" s="50"/>
      <c r="I16" s="31"/>
    </row>
    <row r="17" spans="2:9" ht="17" customHeight="1" thickBot="1" x14ac:dyDescent="0.25">
      <c r="B17" s="214" t="s">
        <v>9</v>
      </c>
      <c r="C17" s="215"/>
      <c r="D17" s="215"/>
      <c r="E17" s="215"/>
      <c r="F17" s="215"/>
      <c r="G17" s="215"/>
      <c r="H17" s="215"/>
      <c r="I17" s="216"/>
    </row>
    <row r="18" spans="2:9" ht="16" customHeight="1" x14ac:dyDescent="0.2">
      <c r="B18" s="202" t="s">
        <v>1</v>
      </c>
      <c r="C18" s="202" t="s">
        <v>2</v>
      </c>
      <c r="D18" s="256" t="s">
        <v>3</v>
      </c>
      <c r="E18" s="204" t="s">
        <v>21</v>
      </c>
      <c r="F18" s="210" t="s">
        <v>30</v>
      </c>
      <c r="G18" s="229" t="s">
        <v>40</v>
      </c>
      <c r="H18" s="258" t="s">
        <v>28</v>
      </c>
      <c r="I18" s="208" t="s">
        <v>33</v>
      </c>
    </row>
    <row r="19" spans="2:9" ht="17" thickBot="1" x14ac:dyDescent="0.25">
      <c r="B19" s="203"/>
      <c r="C19" s="203"/>
      <c r="D19" s="257"/>
      <c r="E19" s="205"/>
      <c r="F19" s="211"/>
      <c r="G19" s="230"/>
      <c r="H19" s="259"/>
      <c r="I19" s="209"/>
    </row>
    <row r="20" spans="2:9" ht="17" thickBot="1" x14ac:dyDescent="0.25">
      <c r="B20" s="3">
        <f t="shared" ref="B20:I20" si="0">B15</f>
        <v>18</v>
      </c>
      <c r="C20" s="4">
        <f t="shared" si="0"/>
        <v>10</v>
      </c>
      <c r="D20" s="41">
        <f t="shared" si="0"/>
        <v>12</v>
      </c>
      <c r="E20" s="41">
        <f t="shared" si="0"/>
        <v>28</v>
      </c>
      <c r="F20" s="33">
        <f>F15</f>
        <v>18</v>
      </c>
      <c r="G20" s="5"/>
      <c r="H20" s="159">
        <f>1-((C20+G20)/E20)</f>
        <v>0.64285714285714279</v>
      </c>
      <c r="I20" s="5">
        <f t="shared" si="0"/>
        <v>18</v>
      </c>
    </row>
    <row r="21" spans="2:9" ht="17" thickBot="1" x14ac:dyDescent="0.25">
      <c r="B21" s="2"/>
      <c r="C21" s="2"/>
      <c r="D21" s="46"/>
      <c r="E21" s="36"/>
      <c r="F21" s="31"/>
      <c r="G21" s="27"/>
      <c r="H21" s="50"/>
      <c r="I21" s="31"/>
    </row>
    <row r="22" spans="2:9" ht="17" thickBot="1" x14ac:dyDescent="0.25">
      <c r="B22" s="199" t="s">
        <v>5</v>
      </c>
      <c r="C22" s="200"/>
      <c r="D22" s="200"/>
      <c r="E22" s="200"/>
      <c r="F22" s="200"/>
      <c r="G22" s="200"/>
      <c r="H22" s="200"/>
      <c r="I22" s="201"/>
    </row>
    <row r="23" spans="2:9" ht="16" customHeight="1" x14ac:dyDescent="0.2">
      <c r="B23" s="202" t="s">
        <v>1</v>
      </c>
      <c r="C23" s="202" t="s">
        <v>2</v>
      </c>
      <c r="D23" s="256" t="s">
        <v>3</v>
      </c>
      <c r="E23" s="204" t="s">
        <v>21</v>
      </c>
      <c r="F23" s="210" t="s">
        <v>31</v>
      </c>
      <c r="G23" s="253" t="s">
        <v>41</v>
      </c>
      <c r="H23" s="258" t="s">
        <v>28</v>
      </c>
      <c r="I23" s="208" t="s">
        <v>32</v>
      </c>
    </row>
    <row r="24" spans="2:9" ht="17" thickBot="1" x14ac:dyDescent="0.25">
      <c r="B24" s="203"/>
      <c r="C24" s="203"/>
      <c r="D24" s="257"/>
      <c r="E24" s="205"/>
      <c r="F24" s="211"/>
      <c r="G24" s="254"/>
      <c r="H24" s="259"/>
      <c r="I24" s="209"/>
    </row>
    <row r="25" spans="2:9" ht="17" thickBot="1" x14ac:dyDescent="0.25">
      <c r="B25" s="21">
        <v>55734</v>
      </c>
      <c r="C25" s="22">
        <v>41452</v>
      </c>
      <c r="D25" s="41">
        <v>49742.64</v>
      </c>
      <c r="E25" s="41">
        <f>B25+D25</f>
        <v>105476.64</v>
      </c>
      <c r="F25" s="6">
        <f>E25-C25</f>
        <v>64024.639999999999</v>
      </c>
      <c r="G25" s="23"/>
      <c r="H25" s="159">
        <f>1-((C25+G25)/E25)</f>
        <v>0.60700302929634464</v>
      </c>
      <c r="I25" s="172">
        <f>E25-C25-G25</f>
        <v>64024.639999999999</v>
      </c>
    </row>
    <row r="26" spans="2:9" ht="17" thickBot="1" x14ac:dyDescent="0.25">
      <c r="B26" s="2"/>
      <c r="C26" s="2"/>
      <c r="D26" s="46"/>
      <c r="E26" s="36"/>
      <c r="F26" s="31"/>
      <c r="G26" s="27"/>
      <c r="H26" s="50"/>
      <c r="I26" s="31"/>
    </row>
    <row r="27" spans="2:9" ht="17" customHeight="1" thickBot="1" x14ac:dyDescent="0.25">
      <c r="B27" s="199" t="s">
        <v>6</v>
      </c>
      <c r="C27" s="200"/>
      <c r="D27" s="200"/>
      <c r="E27" s="200"/>
      <c r="F27" s="200"/>
      <c r="G27" s="200"/>
      <c r="H27" s="200"/>
      <c r="I27" s="201"/>
    </row>
    <row r="28" spans="2:9" ht="16" customHeight="1" x14ac:dyDescent="0.2">
      <c r="B28" s="202" t="s">
        <v>1</v>
      </c>
      <c r="C28" s="202" t="s">
        <v>2</v>
      </c>
      <c r="D28" s="256" t="s">
        <v>3</v>
      </c>
      <c r="E28" s="204" t="s">
        <v>21</v>
      </c>
      <c r="F28" s="210" t="s">
        <v>31</v>
      </c>
      <c r="G28" s="253" t="s">
        <v>41</v>
      </c>
      <c r="H28" s="258" t="s">
        <v>28</v>
      </c>
      <c r="I28" s="208" t="s">
        <v>32</v>
      </c>
    </row>
    <row r="29" spans="2:9" ht="17" thickBot="1" x14ac:dyDescent="0.25">
      <c r="B29" s="203"/>
      <c r="C29" s="203"/>
      <c r="D29" s="257"/>
      <c r="E29" s="205"/>
      <c r="F29" s="211"/>
      <c r="G29" s="254"/>
      <c r="H29" s="259"/>
      <c r="I29" s="235"/>
    </row>
    <row r="30" spans="2:9" ht="17" thickBot="1" x14ac:dyDescent="0.25">
      <c r="B30" s="21">
        <v>12000</v>
      </c>
      <c r="C30" s="22">
        <v>4699</v>
      </c>
      <c r="D30" s="55" t="s">
        <v>25</v>
      </c>
      <c r="E30" s="42">
        <f>B30</f>
        <v>12000</v>
      </c>
      <c r="F30" s="24">
        <f>E30-C30</f>
        <v>7301</v>
      </c>
      <c r="G30" s="23"/>
      <c r="H30" s="159">
        <f>1-((C30+G30)/E30)</f>
        <v>0.60841666666666661</v>
      </c>
      <c r="I30" s="166">
        <f>E30-C30-G30</f>
        <v>7301</v>
      </c>
    </row>
    <row r="31" spans="2:9" ht="17" thickBot="1" x14ac:dyDescent="0.25">
      <c r="B31" s="2"/>
      <c r="C31" s="2"/>
      <c r="D31" s="46"/>
      <c r="E31" s="36"/>
      <c r="F31" s="31"/>
      <c r="G31" s="27"/>
      <c r="H31" s="50"/>
      <c r="I31" s="31"/>
    </row>
    <row r="32" spans="2:9" ht="17" customHeight="1" thickBot="1" x14ac:dyDescent="0.25">
      <c r="B32" s="199" t="s">
        <v>7</v>
      </c>
      <c r="C32" s="200"/>
      <c r="D32" s="200"/>
      <c r="E32" s="200"/>
      <c r="F32" s="200"/>
      <c r="G32" s="200"/>
      <c r="H32" s="200"/>
      <c r="I32" s="201"/>
    </row>
    <row r="33" spans="2:9" ht="16" customHeight="1" x14ac:dyDescent="0.2">
      <c r="B33" s="202" t="s">
        <v>1</v>
      </c>
      <c r="C33" s="202" t="s">
        <v>2</v>
      </c>
      <c r="D33" s="256" t="s">
        <v>3</v>
      </c>
      <c r="E33" s="204" t="s">
        <v>21</v>
      </c>
      <c r="F33" s="210" t="s">
        <v>31</v>
      </c>
      <c r="G33" s="253" t="s">
        <v>41</v>
      </c>
      <c r="H33" s="258" t="s">
        <v>28</v>
      </c>
      <c r="I33" s="208" t="s">
        <v>32</v>
      </c>
    </row>
    <row r="34" spans="2:9" ht="17" thickBot="1" x14ac:dyDescent="0.25">
      <c r="B34" s="203"/>
      <c r="C34" s="203"/>
      <c r="D34" s="257"/>
      <c r="E34" s="205"/>
      <c r="F34" s="211"/>
      <c r="G34" s="254"/>
      <c r="H34" s="259"/>
      <c r="I34" s="209"/>
    </row>
    <row r="35" spans="2:9" ht="17" thickBot="1" x14ac:dyDescent="0.25">
      <c r="B35" s="21">
        <v>22000</v>
      </c>
      <c r="C35" s="22">
        <v>3084</v>
      </c>
      <c r="D35" s="41">
        <v>-220.5</v>
      </c>
      <c r="E35" s="41">
        <f>B35+D35</f>
        <v>21779.5</v>
      </c>
      <c r="F35" s="56">
        <f>E35-C35</f>
        <v>18695.5</v>
      </c>
      <c r="G35" s="23"/>
      <c r="H35" s="159">
        <f>1-((C35+G35)/E35)</f>
        <v>0.8583989531440116</v>
      </c>
      <c r="I35" s="165">
        <f>E35-C35-G35</f>
        <v>18695.5</v>
      </c>
    </row>
    <row r="36" spans="2:9" ht="17" thickBot="1" x14ac:dyDescent="0.25">
      <c r="D36" s="53" t="s">
        <v>37</v>
      </c>
    </row>
    <row r="37" spans="2:9" ht="17" thickBot="1" x14ac:dyDescent="0.25">
      <c r="B37" s="199" t="s">
        <v>8</v>
      </c>
      <c r="C37" s="200"/>
      <c r="D37" s="200"/>
      <c r="E37" s="200"/>
      <c r="F37" s="200"/>
      <c r="G37" s="200"/>
      <c r="H37" s="200"/>
      <c r="I37" s="201"/>
    </row>
    <row r="38" spans="2:9" ht="16" customHeight="1" x14ac:dyDescent="0.2">
      <c r="B38" s="202" t="s">
        <v>1</v>
      </c>
      <c r="C38" s="202" t="s">
        <v>2</v>
      </c>
      <c r="D38" s="256" t="s">
        <v>3</v>
      </c>
      <c r="E38" s="204" t="s">
        <v>21</v>
      </c>
      <c r="F38" s="210" t="s">
        <v>31</v>
      </c>
      <c r="G38" s="253" t="s">
        <v>41</v>
      </c>
      <c r="H38" s="258" t="s">
        <v>28</v>
      </c>
      <c r="I38" s="208" t="s">
        <v>32</v>
      </c>
    </row>
    <row r="39" spans="2:9" ht="17" thickBot="1" x14ac:dyDescent="0.25">
      <c r="B39" s="203"/>
      <c r="C39" s="203"/>
      <c r="D39" s="257"/>
      <c r="E39" s="205"/>
      <c r="F39" s="211"/>
      <c r="G39" s="254"/>
      <c r="H39" s="259"/>
      <c r="I39" s="209"/>
    </row>
    <row r="40" spans="2:9" ht="17" thickBot="1" x14ac:dyDescent="0.25">
      <c r="B40" s="21">
        <v>2000</v>
      </c>
      <c r="C40" s="22">
        <v>435</v>
      </c>
      <c r="D40" s="55" t="s">
        <v>25</v>
      </c>
      <c r="E40" s="42">
        <f>B40</f>
        <v>2000</v>
      </c>
      <c r="F40" s="24">
        <f>E40-C40</f>
        <v>1565</v>
      </c>
      <c r="G40" s="23"/>
      <c r="H40" s="159">
        <f>1-((C40+G40)/E40)</f>
        <v>0.78249999999999997</v>
      </c>
      <c r="I40" s="166">
        <f>E40-C40-G40</f>
        <v>1565</v>
      </c>
    </row>
    <row r="41" spans="2:9" ht="17" thickBot="1" x14ac:dyDescent="0.25">
      <c r="D41" s="122"/>
      <c r="E41" s="123"/>
    </row>
    <row r="42" spans="2:9" x14ac:dyDescent="0.2">
      <c r="D42" s="133" t="s">
        <v>74</v>
      </c>
      <c r="E42" s="134"/>
    </row>
    <row r="43" spans="2:9" x14ac:dyDescent="0.2">
      <c r="D43" s="135" t="s">
        <v>44</v>
      </c>
      <c r="E43" s="136">
        <f>E25+E30+E35+E40</f>
        <v>141256.14000000001</v>
      </c>
      <c r="G43" s="52"/>
    </row>
    <row r="44" spans="2:9" x14ac:dyDescent="0.2">
      <c r="D44" s="135" t="s">
        <v>56</v>
      </c>
      <c r="E44" s="137">
        <f>E43*0.25</f>
        <v>35314.035000000003</v>
      </c>
    </row>
    <row r="45" spans="2:9" ht="17" thickBot="1" x14ac:dyDescent="0.25">
      <c r="D45" s="138" t="s">
        <v>73</v>
      </c>
      <c r="E45" s="139">
        <f>SUM(E43:E44)</f>
        <v>176570.17500000002</v>
      </c>
    </row>
  </sheetData>
  <mergeCells count="56">
    <mergeCell ref="A3:I3"/>
    <mergeCell ref="A4:A5"/>
    <mergeCell ref="B4:B5"/>
    <mergeCell ref="C4:C5"/>
    <mergeCell ref="D4:D5"/>
    <mergeCell ref="E4:E5"/>
    <mergeCell ref="G4:G5"/>
    <mergeCell ref="H4:H5"/>
    <mergeCell ref="I4:I5"/>
    <mergeCell ref="F4:F5"/>
    <mergeCell ref="B17:I17"/>
    <mergeCell ref="B18:B19"/>
    <mergeCell ref="C18:C19"/>
    <mergeCell ref="D18:D19"/>
    <mergeCell ref="E18:E19"/>
    <mergeCell ref="G18:G19"/>
    <mergeCell ref="H18:H19"/>
    <mergeCell ref="I18:I19"/>
    <mergeCell ref="F18:F19"/>
    <mergeCell ref="B22:I22"/>
    <mergeCell ref="B23:B24"/>
    <mergeCell ref="C23:C24"/>
    <mergeCell ref="D23:D24"/>
    <mergeCell ref="E23:E24"/>
    <mergeCell ref="G23:G24"/>
    <mergeCell ref="H23:H24"/>
    <mergeCell ref="I23:I24"/>
    <mergeCell ref="F23:F24"/>
    <mergeCell ref="H33:H34"/>
    <mergeCell ref="I33:I34"/>
    <mergeCell ref="F33:F34"/>
    <mergeCell ref="B27:I27"/>
    <mergeCell ref="B28:B29"/>
    <mergeCell ref="C28:C29"/>
    <mergeCell ref="D28:D29"/>
    <mergeCell ref="E28:E29"/>
    <mergeCell ref="G28:G29"/>
    <mergeCell ref="H28:H29"/>
    <mergeCell ref="I28:I29"/>
    <mergeCell ref="F28:F29"/>
    <mergeCell ref="G1:I2"/>
    <mergeCell ref="B37:I37"/>
    <mergeCell ref="B38:B39"/>
    <mergeCell ref="C38:C39"/>
    <mergeCell ref="D38:D39"/>
    <mergeCell ref="E38:E39"/>
    <mergeCell ref="G38:G39"/>
    <mergeCell ref="H38:H39"/>
    <mergeCell ref="I38:I39"/>
    <mergeCell ref="F38:F39"/>
    <mergeCell ref="B32:I32"/>
    <mergeCell ref="B33:B34"/>
    <mergeCell ref="C33:C34"/>
    <mergeCell ref="D33:D34"/>
    <mergeCell ref="E33:E34"/>
    <mergeCell ref="G33:G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3F09-43C8-FB42-B08F-670F22031149}">
  <dimension ref="A1:K31"/>
  <sheetViews>
    <sheetView zoomScale="170" zoomScaleNormal="170" workbookViewId="0">
      <selection activeCell="B1" sqref="B1"/>
    </sheetView>
  </sheetViews>
  <sheetFormatPr baseColWidth="10" defaultRowHeight="16" x14ac:dyDescent="0.2"/>
  <cols>
    <col min="1" max="1" width="5" customWidth="1"/>
    <col min="7" max="7" width="11.1640625" bestFit="1" customWidth="1"/>
    <col min="10" max="10" width="17.5" customWidth="1"/>
  </cols>
  <sheetData>
    <row r="1" spans="2:10" ht="22" x14ac:dyDescent="0.3">
      <c r="B1" s="140" t="s">
        <v>80</v>
      </c>
      <c r="C1" s="140"/>
      <c r="D1" s="140"/>
      <c r="E1" s="141"/>
    </row>
    <row r="2" spans="2:10" ht="17" thickBot="1" x14ac:dyDescent="0.25"/>
    <row r="3" spans="2:10" ht="20" thickTop="1" x14ac:dyDescent="0.25">
      <c r="B3" s="100" t="s">
        <v>50</v>
      </c>
      <c r="C3" s="93"/>
      <c r="D3" s="94"/>
    </row>
    <row r="4" spans="2:10" x14ac:dyDescent="0.2">
      <c r="B4" s="95" t="s">
        <v>51</v>
      </c>
      <c r="C4" s="35"/>
      <c r="D4" s="96"/>
    </row>
    <row r="5" spans="2:10" x14ac:dyDescent="0.2">
      <c r="B5" s="95" t="s">
        <v>57</v>
      </c>
      <c r="C5" s="35"/>
      <c r="D5" s="96"/>
    </row>
    <row r="6" spans="2:10" ht="17" thickBot="1" x14ac:dyDescent="0.25">
      <c r="B6" s="97" t="s">
        <v>58</v>
      </c>
      <c r="C6" s="98"/>
      <c r="D6" s="99"/>
    </row>
    <row r="7" spans="2:10" ht="18" thickTop="1" thickBot="1" x14ac:dyDescent="0.25"/>
    <row r="8" spans="2:10" x14ac:dyDescent="0.2">
      <c r="B8" s="76" t="s">
        <v>52</v>
      </c>
      <c r="C8" s="77"/>
      <c r="D8" s="77"/>
      <c r="E8" s="78"/>
      <c r="F8" s="78"/>
      <c r="G8" s="78"/>
      <c r="H8" s="78"/>
      <c r="I8" s="78"/>
      <c r="J8" s="58"/>
    </row>
    <row r="9" spans="2:10" x14ac:dyDescent="0.2">
      <c r="B9" s="101"/>
      <c r="C9" s="102"/>
      <c r="D9" s="102"/>
      <c r="J9" s="80"/>
    </row>
    <row r="10" spans="2:10" x14ac:dyDescent="0.2">
      <c r="B10" s="79" t="s">
        <v>62</v>
      </c>
      <c r="J10" s="80"/>
    </row>
    <row r="11" spans="2:10" x14ac:dyDescent="0.2">
      <c r="B11" s="79" t="s">
        <v>53</v>
      </c>
      <c r="J11" s="80"/>
    </row>
    <row r="12" spans="2:10" x14ac:dyDescent="0.2">
      <c r="B12" s="79" t="s">
        <v>54</v>
      </c>
      <c r="J12" s="80"/>
    </row>
    <row r="13" spans="2:10" x14ac:dyDescent="0.2">
      <c r="B13" s="79"/>
      <c r="F13" s="81" t="s">
        <v>44</v>
      </c>
      <c r="G13" s="81" t="s">
        <v>56</v>
      </c>
      <c r="H13" s="81" t="s">
        <v>19</v>
      </c>
      <c r="I13" s="81" t="s">
        <v>59</v>
      </c>
      <c r="J13" s="82" t="s">
        <v>60</v>
      </c>
    </row>
    <row r="14" spans="2:10" x14ac:dyDescent="0.2">
      <c r="B14" s="103" t="s">
        <v>55</v>
      </c>
      <c r="C14" s="104"/>
      <c r="D14" s="104"/>
      <c r="E14" s="104"/>
      <c r="F14" s="105">
        <v>31089.15</v>
      </c>
      <c r="G14" s="105">
        <f>F14*0.25</f>
        <v>7772.2875000000004</v>
      </c>
      <c r="H14" s="105">
        <f>SUM(F14:G14)</f>
        <v>38861.4375</v>
      </c>
      <c r="I14" s="106">
        <v>7.5</v>
      </c>
      <c r="J14" s="107">
        <v>4</v>
      </c>
    </row>
    <row r="15" spans="2:10" x14ac:dyDescent="0.2">
      <c r="B15" s="79"/>
      <c r="I15" s="81"/>
      <c r="J15" s="82"/>
    </row>
    <row r="16" spans="2:10" x14ac:dyDescent="0.2">
      <c r="B16" s="83" t="s">
        <v>48</v>
      </c>
      <c r="C16" s="84" t="s">
        <v>45</v>
      </c>
      <c r="D16" s="84"/>
      <c r="E16" s="84" t="s">
        <v>49</v>
      </c>
      <c r="F16" s="85">
        <v>20829.73</v>
      </c>
      <c r="G16" s="86">
        <f>F16*0.25</f>
        <v>5207.4324999999999</v>
      </c>
      <c r="H16" s="85">
        <v>26037.16</v>
      </c>
      <c r="I16" s="87">
        <f>F16/7661.9</f>
        <v>2.7186115715423069</v>
      </c>
      <c r="J16" s="142">
        <v>4</v>
      </c>
    </row>
    <row r="17" spans="1:11" ht="17" thickBot="1" x14ac:dyDescent="0.25">
      <c r="B17" s="88" t="s">
        <v>46</v>
      </c>
      <c r="C17" s="89"/>
      <c r="D17" s="89"/>
      <c r="E17" s="89" t="s">
        <v>47</v>
      </c>
      <c r="F17" s="90">
        <v>10259.42</v>
      </c>
      <c r="G17" s="91">
        <f>F17*0.25</f>
        <v>2564.855</v>
      </c>
      <c r="H17" s="90">
        <v>12824.27</v>
      </c>
      <c r="I17" s="92">
        <f>F17/4452.4</f>
        <v>2.3042449016260895</v>
      </c>
      <c r="J17" s="143">
        <v>4</v>
      </c>
    </row>
    <row r="18" spans="1:11" ht="17" thickBot="1" x14ac:dyDescent="0.25"/>
    <row r="19" spans="1:11" x14ac:dyDescent="0.2">
      <c r="B19" s="76" t="s">
        <v>61</v>
      </c>
      <c r="C19" s="77"/>
      <c r="D19" s="77"/>
      <c r="E19" s="78"/>
      <c r="F19" s="78"/>
      <c r="G19" s="78"/>
      <c r="H19" s="78"/>
      <c r="I19" s="78"/>
      <c r="J19" s="58"/>
    </row>
    <row r="20" spans="1:11" x14ac:dyDescent="0.2">
      <c r="B20" s="101"/>
      <c r="C20" s="102"/>
      <c r="D20" s="102"/>
      <c r="J20" s="80"/>
    </row>
    <row r="21" spans="1:11" x14ac:dyDescent="0.2">
      <c r="B21" s="79" t="s">
        <v>63</v>
      </c>
      <c r="J21" s="80"/>
    </row>
    <row r="22" spans="1:11" x14ac:dyDescent="0.2">
      <c r="B22" s="79" t="s">
        <v>64</v>
      </c>
      <c r="J22" s="80"/>
    </row>
    <row r="23" spans="1:11" x14ac:dyDescent="0.2">
      <c r="B23" s="79" t="s">
        <v>66</v>
      </c>
      <c r="J23" s="80"/>
    </row>
    <row r="24" spans="1:11" x14ac:dyDescent="0.2">
      <c r="B24" s="79"/>
      <c r="F24" s="81" t="s">
        <v>44</v>
      </c>
      <c r="G24" s="81" t="s">
        <v>56</v>
      </c>
      <c r="H24" s="81" t="s">
        <v>19</v>
      </c>
      <c r="I24" s="81" t="s">
        <v>59</v>
      </c>
      <c r="J24" s="82" t="s">
        <v>60</v>
      </c>
    </row>
    <row r="25" spans="1:11" x14ac:dyDescent="0.2">
      <c r="B25" s="103" t="s">
        <v>65</v>
      </c>
      <c r="C25" s="104"/>
      <c r="D25" s="104"/>
      <c r="E25" s="104"/>
      <c r="F25" s="105">
        <v>18653.490000000002</v>
      </c>
      <c r="G25" s="105">
        <f>F25*0.25</f>
        <v>4663.3725000000004</v>
      </c>
      <c r="H25" s="105">
        <f>SUM(F25:G25)</f>
        <v>23316.862500000003</v>
      </c>
      <c r="I25" s="106">
        <v>4.5</v>
      </c>
      <c r="J25" s="109" t="s">
        <v>69</v>
      </c>
    </row>
    <row r="26" spans="1:11" x14ac:dyDescent="0.2">
      <c r="B26" s="79"/>
      <c r="I26" s="81"/>
      <c r="J26" s="82"/>
    </row>
    <row r="27" spans="1:11" ht="17" thickBot="1" x14ac:dyDescent="0.25">
      <c r="B27" s="88" t="s">
        <v>67</v>
      </c>
      <c r="C27" s="89"/>
      <c r="D27" s="89"/>
      <c r="E27" s="108" t="s">
        <v>68</v>
      </c>
      <c r="F27" s="90">
        <f>18653.49</f>
        <v>18653.490000000002</v>
      </c>
      <c r="G27" s="91">
        <f>F27*0.25</f>
        <v>4663.3725000000004</v>
      </c>
      <c r="H27" s="90">
        <f>F27*1.25</f>
        <v>23316.862500000003</v>
      </c>
      <c r="I27" s="92">
        <f>F27/4452.4</f>
        <v>4.1895359805947363</v>
      </c>
      <c r="J27" s="146" t="s">
        <v>70</v>
      </c>
    </row>
    <row r="28" spans="1:11" x14ac:dyDescent="0.2">
      <c r="J28" s="30"/>
    </row>
    <row r="29" spans="1:1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</row>
    <row r="30" spans="1:11" ht="19" x14ac:dyDescent="0.25">
      <c r="B30" s="147" t="s">
        <v>83</v>
      </c>
      <c r="C30" s="147"/>
      <c r="D30" s="147"/>
      <c r="E30" s="147"/>
      <c r="F30" s="147"/>
      <c r="G30" s="147"/>
      <c r="H30" s="148"/>
      <c r="I30" s="148"/>
    </row>
    <row r="31" spans="1:11" x14ac:dyDescent="0.2">
      <c r="B31" s="144" t="s">
        <v>82</v>
      </c>
    </row>
  </sheetData>
  <hyperlinks>
    <hyperlink ref="B31" r:id="rId1" location="gid=1653067912" xr:uid="{400F46DD-F5C1-9B4A-A3F3-1566025DBB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LNU </vt:lpstr>
      <vt:lpstr>NKUA</vt:lpstr>
      <vt:lpstr>UGent</vt:lpstr>
      <vt:lpstr>NTNU</vt:lpstr>
      <vt:lpstr>TCD</vt:lpstr>
      <vt:lpstr>SIMPLE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 Patel</dc:creator>
  <cp:lastModifiedBy>Shamim Patel</cp:lastModifiedBy>
  <dcterms:created xsi:type="dcterms:W3CDTF">2024-10-29T15:39:46Z</dcterms:created>
  <dcterms:modified xsi:type="dcterms:W3CDTF">2024-11-22T17:52:22Z</dcterms:modified>
</cp:coreProperties>
</file>